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JOINT RESEARCH_PROF MEZYAD\"/>
    </mc:Choice>
  </mc:AlternateContent>
  <bookViews>
    <workbookView xWindow="0" yWindow="0" windowWidth="2370" windowHeight="240" firstSheet="4" activeTab="4"/>
  </bookViews>
  <sheets>
    <sheet name="Penggunaan Lahan Kawasan" sheetId="4" r:id="rId1"/>
    <sheet name="Luas Total Per Grid" sheetId="14" r:id="rId2"/>
    <sheet name="Entropi" sheetId="1" r:id="rId3"/>
    <sheet name="PL Grid 1" sheetId="3" r:id="rId4"/>
    <sheet name="PL Grid 2" sheetId="5" r:id="rId5"/>
    <sheet name="PL Grid 3" sheetId="6" r:id="rId6"/>
    <sheet name="PL Grid 4" sheetId="8" r:id="rId7"/>
    <sheet name="PL Grid 5" sheetId="9" r:id="rId8"/>
    <sheet name="PL Grid 6" sheetId="10" r:id="rId9"/>
    <sheet name="FAR" sheetId="15" r:id="rId10"/>
    <sheet name="FAR GRID 1" sheetId="16" r:id="rId11"/>
    <sheet name="FAR GRID 2" sheetId="17" r:id="rId12"/>
    <sheet name="FAR GRID 3" sheetId="18" r:id="rId13"/>
    <sheet name="FAR GRID 4" sheetId="19" r:id="rId14"/>
    <sheet name="FAR GRID 5" sheetId="20" r:id="rId15"/>
    <sheet name="FAR GRID 6" sheetId="21" r:id="rId16"/>
    <sheet name="KONEKTIVITAS GRID 1" sheetId="22" r:id="rId17"/>
    <sheet name="KONEKTIVITAS GRID 2" sheetId="23" r:id="rId18"/>
    <sheet name="KONEKTIVITAS GRID 3" sheetId="24" r:id="rId19"/>
    <sheet name="KONEKTIVITAS GRID 4" sheetId="25" r:id="rId20"/>
    <sheet name="KONEKTIVITAS GRID 5" sheetId="26" r:id="rId21"/>
    <sheet name="KONEKTIVITAS GRID 6" sheetId="27" r:id="rId22"/>
    <sheet name="WAI" sheetId="28" r:id="rId23"/>
  </sheets>
  <definedNames>
    <definedName name="_xlnm._FilterDatabase" localSheetId="2" hidden="1">Entropi!$H$5:$N$5</definedName>
    <definedName name="_xlnm._FilterDatabase" localSheetId="10" hidden="1">'FAR GRID 1'!$A$4:$E$362</definedName>
    <definedName name="_xlnm._FilterDatabase" localSheetId="11" hidden="1">'FAR GRID 2'!$A$4:$E$642</definedName>
    <definedName name="_xlnm._FilterDatabase" localSheetId="12" hidden="1">'FAR GRID 3'!$A$3:$E$550</definedName>
    <definedName name="_xlnm._FilterDatabase" localSheetId="13" hidden="1">'FAR GRID 4'!$A$3:$E$671</definedName>
    <definedName name="_xlnm._FilterDatabase" localSheetId="14" hidden="1">'FAR GRID 5'!$A$3:$E$628</definedName>
    <definedName name="_xlnm._FilterDatabase" localSheetId="15" hidden="1">'FAR GRID 6'!$A$3:$E$312</definedName>
    <definedName name="_xlnm._FilterDatabase" localSheetId="0" hidden="1">'Penggunaan Lahan Kawasan'!$B$4:$F$3111</definedName>
    <definedName name="_xlnm._FilterDatabase" localSheetId="3" hidden="1">'PL Grid 1'!$A$3:$F$355</definedName>
    <definedName name="_xlnm._FilterDatabase" localSheetId="4" hidden="1">'PL Grid 2'!$A$5:$H$646</definedName>
    <definedName name="_xlnm._FilterDatabase" localSheetId="5" hidden="1">'PL Grid 3'!$A$4:$E$565</definedName>
    <definedName name="_xlnm._FilterDatabase" localSheetId="6" hidden="1">'PL Grid 4'!$A$5:$E$611</definedName>
    <definedName name="_xlnm._FilterDatabase" localSheetId="7" hidden="1">'PL Grid 5'!$A$6:$E$627</definedName>
    <definedName name="_xlnm._FilterDatabase" localSheetId="8" hidden="1">'PL Grid 6'!$A$6:$E$316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0" i="10" l="1"/>
  <c r="M38" i="10"/>
  <c r="M37" i="10"/>
  <c r="M36" i="10"/>
  <c r="M35" i="10"/>
  <c r="M34" i="10"/>
  <c r="M33" i="10"/>
  <c r="M39" i="10" s="1"/>
  <c r="D631" i="9"/>
  <c r="N11" i="9"/>
  <c r="N10" i="9"/>
  <c r="N9" i="9"/>
  <c r="N8" i="9"/>
  <c r="N7" i="9"/>
  <c r="D615" i="8"/>
  <c r="N16" i="8"/>
  <c r="N15" i="8"/>
  <c r="N14" i="8"/>
  <c r="O14" i="8" s="1"/>
  <c r="N13" i="8"/>
  <c r="N12" i="8"/>
  <c r="N11" i="8"/>
  <c r="N17" i="8" s="1"/>
  <c r="O13" i="8" s="1"/>
  <c r="D569" i="6"/>
  <c r="D567" i="6"/>
  <c r="O8" i="6"/>
  <c r="O7" i="6"/>
  <c r="O6" i="6"/>
  <c r="O5" i="6"/>
  <c r="N34" i="10" l="1"/>
  <c r="N38" i="10"/>
  <c r="N36" i="10"/>
  <c r="N37" i="10"/>
  <c r="N35" i="10"/>
  <c r="N33" i="10"/>
  <c r="O7" i="9"/>
  <c r="N12" i="9"/>
  <c r="O10" i="9" s="1"/>
  <c r="O15" i="8"/>
  <c r="O12" i="8"/>
  <c r="O16" i="8"/>
  <c r="O11" i="8"/>
  <c r="P6" i="6"/>
  <c r="P7" i="6"/>
  <c r="P5" i="6"/>
  <c r="O10" i="6"/>
  <c r="P8" i="6" s="1"/>
  <c r="M10" i="5"/>
  <c r="D648" i="5"/>
  <c r="M11" i="5"/>
  <c r="M9" i="5"/>
  <c r="M8" i="5"/>
  <c r="M7" i="5"/>
  <c r="M6" i="5"/>
  <c r="D355" i="3"/>
  <c r="F353" i="3"/>
  <c r="F349" i="3"/>
  <c r="F342" i="3"/>
  <c r="F123" i="3"/>
  <c r="F8" i="3"/>
  <c r="F4" i="3"/>
  <c r="F357" i="3" l="1"/>
  <c r="G19" i="3" s="1"/>
  <c r="N42" i="10"/>
  <c r="O9" i="9"/>
  <c r="O15" i="9" s="1"/>
  <c r="O8" i="9"/>
  <c r="O11" i="9"/>
  <c r="O20" i="8"/>
  <c r="G342" i="3"/>
  <c r="J9" i="3" s="1"/>
  <c r="G11" i="3"/>
  <c r="G15" i="3"/>
  <c r="G23" i="3"/>
  <c r="G27" i="3"/>
  <c r="G31" i="3"/>
  <c r="G35" i="3"/>
  <c r="G39" i="3"/>
  <c r="G43" i="3"/>
  <c r="G47" i="3"/>
  <c r="G51" i="3"/>
  <c r="G55" i="3"/>
  <c r="G59" i="3"/>
  <c r="G63" i="3"/>
  <c r="G67" i="3"/>
  <c r="G71" i="3"/>
  <c r="G75" i="3"/>
  <c r="G79" i="3"/>
  <c r="G83" i="3"/>
  <c r="G87" i="3"/>
  <c r="G91" i="3"/>
  <c r="G95" i="3"/>
  <c r="G99" i="3"/>
  <c r="G103" i="3"/>
  <c r="G107" i="3"/>
  <c r="G111" i="3"/>
  <c r="G115" i="3"/>
  <c r="G119" i="3"/>
  <c r="G127" i="3"/>
  <c r="G131" i="3"/>
  <c r="G135" i="3"/>
  <c r="G139" i="3"/>
  <c r="G143" i="3"/>
  <c r="G147" i="3"/>
  <c r="G151" i="3"/>
  <c r="G155" i="3"/>
  <c r="G159" i="3"/>
  <c r="G163" i="3"/>
  <c r="G167" i="3"/>
  <c r="G171" i="3"/>
  <c r="G175" i="3"/>
  <c r="G179" i="3"/>
  <c r="G183" i="3"/>
  <c r="G187" i="3"/>
  <c r="G191" i="3"/>
  <c r="G195" i="3"/>
  <c r="G199" i="3"/>
  <c r="G203" i="3"/>
  <c r="G207" i="3"/>
  <c r="G211" i="3"/>
  <c r="G215" i="3"/>
  <c r="G219" i="3"/>
  <c r="G223" i="3"/>
  <c r="G227" i="3"/>
  <c r="G231" i="3"/>
  <c r="G235" i="3"/>
  <c r="G239" i="3"/>
  <c r="G243" i="3"/>
  <c r="G247" i="3"/>
  <c r="G251" i="3"/>
  <c r="G255" i="3"/>
  <c r="G259" i="3"/>
  <c r="G263" i="3"/>
  <c r="G267" i="3"/>
  <c r="G271" i="3"/>
  <c r="G275" i="3"/>
  <c r="G279" i="3"/>
  <c r="G283" i="3"/>
  <c r="G287" i="3"/>
  <c r="G291" i="3"/>
  <c r="G295" i="3"/>
  <c r="G299" i="3"/>
  <c r="G303" i="3"/>
  <c r="G307" i="3"/>
  <c r="G311" i="3"/>
  <c r="G315" i="3"/>
  <c r="G319" i="3"/>
  <c r="G323" i="3"/>
  <c r="G327" i="3"/>
  <c r="G331" i="3"/>
  <c r="G335" i="3"/>
  <c r="G339" i="3"/>
  <c r="G12" i="3"/>
  <c r="G16" i="3"/>
  <c r="G20" i="3"/>
  <c r="G24" i="3"/>
  <c r="G28" i="3"/>
  <c r="G32" i="3"/>
  <c r="G36" i="3"/>
  <c r="G40" i="3"/>
  <c r="G44" i="3"/>
  <c r="G48" i="3"/>
  <c r="G52" i="3"/>
  <c r="G56" i="3"/>
  <c r="G60" i="3"/>
  <c r="G64" i="3"/>
  <c r="G68" i="3"/>
  <c r="G72" i="3"/>
  <c r="G76" i="3"/>
  <c r="G80" i="3"/>
  <c r="G84" i="3"/>
  <c r="G88" i="3"/>
  <c r="G92" i="3"/>
  <c r="G96" i="3"/>
  <c r="G100" i="3"/>
  <c r="G104" i="3"/>
  <c r="G108" i="3"/>
  <c r="G112" i="3"/>
  <c r="G116" i="3"/>
  <c r="G120" i="3"/>
  <c r="G124" i="3"/>
  <c r="G128" i="3"/>
  <c r="G132" i="3"/>
  <c r="G136" i="3"/>
  <c r="G140" i="3"/>
  <c r="G144" i="3"/>
  <c r="G148" i="3"/>
  <c r="G152" i="3"/>
  <c r="G156" i="3"/>
  <c r="G160" i="3"/>
  <c r="G164" i="3"/>
  <c r="G168" i="3"/>
  <c r="G172" i="3"/>
  <c r="G176" i="3"/>
  <c r="G180" i="3"/>
  <c r="G184" i="3"/>
  <c r="G188" i="3"/>
  <c r="G192" i="3"/>
  <c r="G196" i="3"/>
  <c r="G200" i="3"/>
  <c r="G204" i="3"/>
  <c r="G208" i="3"/>
  <c r="G212" i="3"/>
  <c r="G216" i="3"/>
  <c r="G220" i="3"/>
  <c r="G224" i="3"/>
  <c r="G228" i="3"/>
  <c r="G232" i="3"/>
  <c r="G236" i="3"/>
  <c r="G240" i="3"/>
  <c r="G244" i="3"/>
  <c r="G248" i="3"/>
  <c r="G252" i="3"/>
  <c r="G256" i="3"/>
  <c r="G260" i="3"/>
  <c r="G264" i="3"/>
  <c r="G268" i="3"/>
  <c r="G272" i="3"/>
  <c r="G276" i="3"/>
  <c r="G280" i="3"/>
  <c r="G284" i="3"/>
  <c r="G288" i="3"/>
  <c r="G292" i="3"/>
  <c r="G296" i="3"/>
  <c r="G300" i="3"/>
  <c r="G304" i="3"/>
  <c r="G308" i="3"/>
  <c r="G312" i="3"/>
  <c r="G316" i="3"/>
  <c r="G320" i="3"/>
  <c r="G324" i="3"/>
  <c r="G328" i="3"/>
  <c r="G332" i="3"/>
  <c r="G336" i="3"/>
  <c r="G340" i="3"/>
  <c r="G13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G165" i="3"/>
  <c r="G173" i="3"/>
  <c r="G181" i="3"/>
  <c r="G189" i="3"/>
  <c r="G197" i="3"/>
  <c r="G205" i="3"/>
  <c r="G213" i="3"/>
  <c r="G221" i="3"/>
  <c r="G229" i="3"/>
  <c r="G237" i="3"/>
  <c r="G245" i="3"/>
  <c r="G253" i="3"/>
  <c r="G261" i="3"/>
  <c r="G269" i="3"/>
  <c r="G277" i="3"/>
  <c r="G285" i="3"/>
  <c r="G293" i="3"/>
  <c r="G301" i="3"/>
  <c r="G309" i="3"/>
  <c r="G317" i="3"/>
  <c r="G325" i="3"/>
  <c r="G333" i="3"/>
  <c r="G341" i="3"/>
  <c r="G345" i="3"/>
  <c r="G7" i="3"/>
  <c r="G17" i="3"/>
  <c r="G33" i="3"/>
  <c r="G49" i="3"/>
  <c r="G65" i="3"/>
  <c r="G81" i="3"/>
  <c r="G97" i="3"/>
  <c r="G113" i="3"/>
  <c r="G129" i="3"/>
  <c r="G145" i="3"/>
  <c r="G161" i="3"/>
  <c r="G177" i="3"/>
  <c r="G193" i="3"/>
  <c r="G209" i="3"/>
  <c r="G225" i="3"/>
  <c r="G241" i="3"/>
  <c r="G257" i="3"/>
  <c r="G273" i="3"/>
  <c r="G289" i="3"/>
  <c r="G305" i="3"/>
  <c r="G321" i="3"/>
  <c r="G337" i="3"/>
  <c r="G347" i="3"/>
  <c r="G5" i="3"/>
  <c r="G10" i="3"/>
  <c r="G18" i="3"/>
  <c r="G34" i="3"/>
  <c r="G50" i="3"/>
  <c r="G66" i="3"/>
  <c r="G82" i="3"/>
  <c r="G98" i="3"/>
  <c r="G106" i="3"/>
  <c r="G122" i="3"/>
  <c r="G138" i="3"/>
  <c r="G154" i="3"/>
  <c r="G170" i="3"/>
  <c r="G194" i="3"/>
  <c r="G210" i="3"/>
  <c r="G226" i="3"/>
  <c r="G242" i="3"/>
  <c r="G258" i="3"/>
  <c r="G274" i="3"/>
  <c r="G290" i="3"/>
  <c r="G306" i="3"/>
  <c r="G322" i="3"/>
  <c r="G338" i="3"/>
  <c r="G348" i="3"/>
  <c r="G6" i="3"/>
  <c r="G14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G166" i="3"/>
  <c r="G174" i="3"/>
  <c r="G182" i="3"/>
  <c r="G190" i="3"/>
  <c r="G198" i="3"/>
  <c r="G206" i="3"/>
  <c r="G214" i="3"/>
  <c r="G222" i="3"/>
  <c r="G230" i="3"/>
  <c r="G238" i="3"/>
  <c r="G246" i="3"/>
  <c r="G254" i="3"/>
  <c r="G262" i="3"/>
  <c r="G270" i="3"/>
  <c r="G278" i="3"/>
  <c r="G286" i="3"/>
  <c r="G294" i="3"/>
  <c r="G302" i="3"/>
  <c r="G310" i="3"/>
  <c r="G318" i="3"/>
  <c r="G326" i="3"/>
  <c r="G334" i="3"/>
  <c r="G346" i="3"/>
  <c r="G350" i="3"/>
  <c r="G354" i="3"/>
  <c r="G9" i="3"/>
  <c r="G25" i="3"/>
  <c r="G41" i="3"/>
  <c r="G57" i="3"/>
  <c r="G73" i="3"/>
  <c r="G89" i="3"/>
  <c r="G105" i="3"/>
  <c r="G121" i="3"/>
  <c r="G137" i="3"/>
  <c r="G153" i="3"/>
  <c r="G169" i="3"/>
  <c r="G185" i="3"/>
  <c r="G201" i="3"/>
  <c r="G217" i="3"/>
  <c r="G233" i="3"/>
  <c r="G249" i="3"/>
  <c r="G265" i="3"/>
  <c r="G281" i="3"/>
  <c r="G297" i="3"/>
  <c r="G313" i="3"/>
  <c r="G329" i="3"/>
  <c r="G343" i="3"/>
  <c r="G351" i="3"/>
  <c r="G26" i="3"/>
  <c r="G42" i="3"/>
  <c r="G58" i="3"/>
  <c r="G74" i="3"/>
  <c r="G90" i="3"/>
  <c r="G114" i="3"/>
  <c r="G130" i="3"/>
  <c r="G146" i="3"/>
  <c r="G162" i="3"/>
  <c r="G178" i="3"/>
  <c r="G186" i="3"/>
  <c r="G202" i="3"/>
  <c r="G218" i="3"/>
  <c r="G234" i="3"/>
  <c r="G250" i="3"/>
  <c r="G266" i="3"/>
  <c r="G282" i="3"/>
  <c r="G298" i="3"/>
  <c r="G314" i="3"/>
  <c r="G330" i="3"/>
  <c r="G344" i="3"/>
  <c r="G352" i="3"/>
  <c r="G349" i="3"/>
  <c r="J10" i="3" s="1"/>
  <c r="G8" i="3"/>
  <c r="J7" i="3" s="1"/>
  <c r="G353" i="3"/>
  <c r="J11" i="3" s="1"/>
  <c r="G4" i="3"/>
  <c r="J6" i="3" s="1"/>
  <c r="G123" i="3"/>
  <c r="J8" i="3" s="1"/>
  <c r="N7" i="5"/>
  <c r="N11" i="5"/>
  <c r="N8" i="5"/>
  <c r="M12" i="5"/>
  <c r="F50" i="28"/>
  <c r="E47" i="28"/>
  <c r="E48" i="28"/>
  <c r="E49" i="28"/>
  <c r="E50" i="28"/>
  <c r="E51" i="28"/>
  <c r="E46" i="28"/>
  <c r="D47" i="28"/>
  <c r="D48" i="28"/>
  <c r="D49" i="28"/>
  <c r="D50" i="28"/>
  <c r="D51" i="28"/>
  <c r="D46" i="28"/>
  <c r="C47" i="28"/>
  <c r="F47" i="28" s="1"/>
  <c r="C48" i="28"/>
  <c r="F48" i="28" s="1"/>
  <c r="C49" i="28"/>
  <c r="F49" i="28" s="1"/>
  <c r="C50" i="28"/>
  <c r="C51" i="28"/>
  <c r="F51" i="28" s="1"/>
  <c r="C46" i="28"/>
  <c r="F46" i="28" s="1"/>
  <c r="B47" i="28"/>
  <c r="B48" i="28"/>
  <c r="B49" i="28"/>
  <c r="B50" i="28"/>
  <c r="B51" i="28"/>
  <c r="B46" i="28"/>
  <c r="J14" i="3" l="1"/>
  <c r="N10" i="5"/>
  <c r="N9" i="5"/>
  <c r="N6" i="5"/>
  <c r="O25" i="22"/>
  <c r="M72" i="1" l="1"/>
  <c r="O17" i="22"/>
  <c r="O18" i="22"/>
  <c r="O19" i="22"/>
  <c r="O20" i="22"/>
  <c r="O21" i="22"/>
  <c r="O16" i="22"/>
  <c r="N17" i="22"/>
  <c r="N18" i="22"/>
  <c r="N19" i="22"/>
  <c r="N20" i="22"/>
  <c r="N21" i="22"/>
  <c r="N16" i="22"/>
  <c r="M17" i="22"/>
  <c r="M18" i="22"/>
  <c r="M19" i="22"/>
  <c r="M20" i="22"/>
  <c r="M21" i="22"/>
  <c r="M16" i="22"/>
  <c r="D36" i="23"/>
  <c r="D18" i="24"/>
  <c r="D17" i="25"/>
  <c r="D28" i="26"/>
  <c r="D24" i="27"/>
  <c r="D19" i="22"/>
  <c r="S4" i="3"/>
  <c r="T4" i="3" s="1"/>
  <c r="S5" i="3"/>
  <c r="T5" i="3" s="1"/>
  <c r="S6" i="3"/>
  <c r="T6" i="3" s="1"/>
  <c r="S7" i="3"/>
  <c r="T7" i="3" s="1"/>
  <c r="S8" i="3"/>
  <c r="T8" i="3" s="1"/>
  <c r="S9" i="3"/>
  <c r="T9" i="3" s="1"/>
  <c r="S10" i="3"/>
  <c r="T10" i="3" s="1"/>
  <c r="S11" i="3"/>
  <c r="T11" i="3" s="1"/>
  <c r="S12" i="3"/>
  <c r="T12" i="3" s="1"/>
  <c r="S13" i="3"/>
  <c r="T13" i="3" s="1"/>
  <c r="S14" i="3"/>
  <c r="T14" i="3" s="1"/>
  <c r="S15" i="3"/>
  <c r="T15" i="3" s="1"/>
  <c r="S16" i="3"/>
  <c r="T16" i="3" s="1"/>
  <c r="S17" i="3"/>
  <c r="T17" i="3" s="1"/>
  <c r="S18" i="3"/>
  <c r="T18" i="3" s="1"/>
  <c r="S19" i="3"/>
  <c r="T19" i="3" s="1"/>
  <c r="S20" i="3"/>
  <c r="T20" i="3" s="1"/>
  <c r="S21" i="3"/>
  <c r="T21" i="3" s="1"/>
  <c r="S22" i="3"/>
  <c r="T22" i="3" s="1"/>
  <c r="S23" i="3"/>
  <c r="T23" i="3" s="1"/>
  <c r="S24" i="3"/>
  <c r="T24" i="3" s="1"/>
  <c r="S25" i="3"/>
  <c r="T25" i="3" s="1"/>
  <c r="S26" i="3"/>
  <c r="T26" i="3" s="1"/>
  <c r="S27" i="3"/>
  <c r="T27" i="3" s="1"/>
  <c r="S28" i="3"/>
  <c r="T28" i="3" s="1"/>
  <c r="S29" i="3"/>
  <c r="T29" i="3" s="1"/>
  <c r="S30" i="3"/>
  <c r="T30" i="3" s="1"/>
  <c r="S31" i="3"/>
  <c r="T31" i="3" s="1"/>
  <c r="S32" i="3"/>
  <c r="T32" i="3" s="1"/>
  <c r="S33" i="3"/>
  <c r="T33" i="3" s="1"/>
  <c r="S34" i="3"/>
  <c r="T34" i="3" s="1"/>
  <c r="S35" i="3"/>
  <c r="T35" i="3" s="1"/>
  <c r="S36" i="3"/>
  <c r="T36" i="3" s="1"/>
  <c r="S37" i="3"/>
  <c r="T37" i="3" s="1"/>
  <c r="S38" i="3"/>
  <c r="T38" i="3" s="1"/>
  <c r="S39" i="3"/>
  <c r="T39" i="3" s="1"/>
  <c r="S40" i="3"/>
  <c r="T40" i="3" s="1"/>
  <c r="S41" i="3"/>
  <c r="T41" i="3" s="1"/>
  <c r="S42" i="3"/>
  <c r="T42" i="3" s="1"/>
  <c r="S43" i="3"/>
  <c r="T43" i="3" s="1"/>
  <c r="S44" i="3"/>
  <c r="T44" i="3" s="1"/>
  <c r="S45" i="3"/>
  <c r="T45" i="3" s="1"/>
  <c r="S46" i="3"/>
  <c r="T46" i="3" s="1"/>
  <c r="S47" i="3"/>
  <c r="T47" i="3" s="1"/>
  <c r="S48" i="3"/>
  <c r="T48" i="3" s="1"/>
  <c r="S49" i="3"/>
  <c r="T49" i="3" s="1"/>
  <c r="S50" i="3"/>
  <c r="T50" i="3" s="1"/>
  <c r="S51" i="3"/>
  <c r="T51" i="3" s="1"/>
  <c r="S52" i="3"/>
  <c r="T52" i="3" s="1"/>
  <c r="S53" i="3"/>
  <c r="T53" i="3" s="1"/>
  <c r="S54" i="3"/>
  <c r="T54" i="3" s="1"/>
  <c r="S55" i="3"/>
  <c r="T55" i="3" s="1"/>
  <c r="S56" i="3"/>
  <c r="T56" i="3" s="1"/>
  <c r="S57" i="3"/>
  <c r="T57" i="3" s="1"/>
  <c r="S58" i="3"/>
  <c r="T58" i="3" s="1"/>
  <c r="S59" i="3"/>
  <c r="T59" i="3" s="1"/>
  <c r="S60" i="3"/>
  <c r="T60" i="3" s="1"/>
  <c r="S61" i="3"/>
  <c r="T61" i="3" s="1"/>
  <c r="S62" i="3"/>
  <c r="T62" i="3" s="1"/>
  <c r="S63" i="3"/>
  <c r="T63" i="3" s="1"/>
  <c r="S64" i="3"/>
  <c r="T64" i="3" s="1"/>
  <c r="S65" i="3"/>
  <c r="T65" i="3" s="1"/>
  <c r="S66" i="3"/>
  <c r="T66" i="3" s="1"/>
  <c r="S67" i="3"/>
  <c r="T67" i="3" s="1"/>
  <c r="S68" i="3"/>
  <c r="T68" i="3" s="1"/>
  <c r="S69" i="3"/>
  <c r="T69" i="3" s="1"/>
  <c r="S70" i="3"/>
  <c r="T70" i="3" s="1"/>
  <c r="S71" i="3"/>
  <c r="T71" i="3" s="1"/>
  <c r="S72" i="3"/>
  <c r="T72" i="3" s="1"/>
  <c r="S73" i="3"/>
  <c r="T73" i="3" s="1"/>
  <c r="S74" i="3"/>
  <c r="T74" i="3" s="1"/>
  <c r="S75" i="3"/>
  <c r="T75" i="3" s="1"/>
  <c r="S76" i="3"/>
  <c r="T76" i="3" s="1"/>
  <c r="S77" i="3"/>
  <c r="T77" i="3" s="1"/>
  <c r="S78" i="3"/>
  <c r="T78" i="3" s="1"/>
  <c r="S79" i="3"/>
  <c r="T79" i="3" s="1"/>
  <c r="S80" i="3"/>
  <c r="T80" i="3" s="1"/>
  <c r="S81" i="3"/>
  <c r="T81" i="3" s="1"/>
  <c r="S82" i="3"/>
  <c r="T82" i="3" s="1"/>
  <c r="S83" i="3"/>
  <c r="T83" i="3" s="1"/>
  <c r="S84" i="3"/>
  <c r="T84" i="3" s="1"/>
  <c r="S85" i="3"/>
  <c r="T85" i="3" s="1"/>
  <c r="S86" i="3"/>
  <c r="T86" i="3" s="1"/>
  <c r="S87" i="3"/>
  <c r="T87" i="3" s="1"/>
  <c r="S88" i="3"/>
  <c r="T88" i="3" s="1"/>
  <c r="S89" i="3"/>
  <c r="T89" i="3" s="1"/>
  <c r="S90" i="3"/>
  <c r="T90" i="3" s="1"/>
  <c r="S91" i="3"/>
  <c r="T91" i="3" s="1"/>
  <c r="S92" i="3"/>
  <c r="T92" i="3" s="1"/>
  <c r="S93" i="3"/>
  <c r="T93" i="3" s="1"/>
  <c r="S94" i="3"/>
  <c r="T94" i="3" s="1"/>
  <c r="S95" i="3"/>
  <c r="T95" i="3" s="1"/>
  <c r="S96" i="3"/>
  <c r="T96" i="3" s="1"/>
  <c r="S97" i="3"/>
  <c r="T97" i="3" s="1"/>
  <c r="S98" i="3"/>
  <c r="T98" i="3" s="1"/>
  <c r="S99" i="3"/>
  <c r="T99" i="3" s="1"/>
  <c r="S100" i="3"/>
  <c r="T100" i="3" s="1"/>
  <c r="S101" i="3"/>
  <c r="T101" i="3" s="1"/>
  <c r="S102" i="3"/>
  <c r="T102" i="3" s="1"/>
  <c r="S103" i="3"/>
  <c r="T103" i="3" s="1"/>
  <c r="S104" i="3"/>
  <c r="T104" i="3" s="1"/>
  <c r="S105" i="3"/>
  <c r="T105" i="3" s="1"/>
  <c r="S106" i="3"/>
  <c r="T106" i="3" s="1"/>
  <c r="S107" i="3"/>
  <c r="T107" i="3" s="1"/>
  <c r="S108" i="3"/>
  <c r="T108" i="3" s="1"/>
  <c r="S109" i="3"/>
  <c r="T109" i="3" s="1"/>
  <c r="S110" i="3"/>
  <c r="T110" i="3" s="1"/>
  <c r="S111" i="3"/>
  <c r="T111" i="3" s="1"/>
  <c r="S112" i="3"/>
  <c r="T112" i="3" s="1"/>
  <c r="S113" i="3"/>
  <c r="T113" i="3" s="1"/>
  <c r="S114" i="3"/>
  <c r="T114" i="3" s="1"/>
  <c r="S115" i="3"/>
  <c r="T115" i="3" s="1"/>
  <c r="S116" i="3"/>
  <c r="T116" i="3" s="1"/>
  <c r="S117" i="3"/>
  <c r="T117" i="3" s="1"/>
  <c r="S118" i="3"/>
  <c r="T118" i="3" s="1"/>
  <c r="D318" i="10"/>
  <c r="D629" i="9"/>
  <c r="D613" i="8"/>
  <c r="D646" i="5"/>
  <c r="P121" i="3"/>
  <c r="T138" i="3" s="1"/>
  <c r="V139" i="3" s="1"/>
  <c r="S119" i="3" l="1"/>
  <c r="S127" i="3" s="1"/>
  <c r="V130" i="3" s="1"/>
  <c r="V142" i="3"/>
  <c r="V141" i="3"/>
  <c r="V138" i="3"/>
  <c r="V140" i="3"/>
  <c r="V143" i="3"/>
  <c r="W139" i="3"/>
  <c r="X139" i="3" s="1"/>
  <c r="W143" i="3"/>
  <c r="W142" i="3"/>
  <c r="W138" i="3"/>
  <c r="W141" i="3"/>
  <c r="W140" i="3"/>
  <c r="V132" i="3"/>
  <c r="V131" i="3"/>
  <c r="H385" i="16"/>
  <c r="H384" i="16"/>
  <c r="H383" i="16"/>
  <c r="H382" i="16"/>
  <c r="H381" i="16"/>
  <c r="H380" i="16"/>
  <c r="I77" i="1"/>
  <c r="I76" i="1"/>
  <c r="I75" i="1"/>
  <c r="I74" i="1"/>
  <c r="I73" i="1"/>
  <c r="I72" i="1"/>
  <c r="D314" i="21"/>
  <c r="D630" i="20"/>
  <c r="D673" i="19"/>
  <c r="D552" i="18"/>
  <c r="D644" i="17"/>
  <c r="X138" i="3" l="1"/>
  <c r="X141" i="3"/>
  <c r="X143" i="3"/>
  <c r="X142" i="3"/>
  <c r="X140" i="3"/>
  <c r="D364" i="16"/>
  <c r="G380" i="16" s="1"/>
  <c r="J383" i="16" l="1"/>
  <c r="J384" i="16"/>
  <c r="I382" i="16"/>
  <c r="I380" i="16"/>
  <c r="K380" i="16" s="1"/>
  <c r="J385" i="16"/>
  <c r="I383" i="16"/>
  <c r="K383" i="16" s="1"/>
  <c r="J380" i="16"/>
  <c r="I384" i="16"/>
  <c r="I381" i="16"/>
  <c r="I385" i="16"/>
  <c r="K385" i="16" s="1"/>
  <c r="J381" i="16"/>
  <c r="J382" i="16"/>
  <c r="A7" i="4"/>
  <c r="A8" i="4" s="1"/>
  <c r="A9" i="4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3" i="4" s="1"/>
  <c r="A1174" i="4" s="1"/>
  <c r="A1175" i="4" s="1"/>
  <c r="A1176" i="4" s="1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57" i="4" s="1"/>
  <c r="A1458" i="4" s="1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473" i="4" s="1"/>
  <c r="A1474" i="4" s="1"/>
  <c r="A1475" i="4" s="1"/>
  <c r="A1476" i="4" s="1"/>
  <c r="A1477" i="4" s="1"/>
  <c r="A1478" i="4" s="1"/>
  <c r="A1479" i="4" s="1"/>
  <c r="A1480" i="4" s="1"/>
  <c r="A1481" i="4" s="1"/>
  <c r="A1482" i="4" s="1"/>
  <c r="A1483" i="4" s="1"/>
  <c r="A1484" i="4" s="1"/>
  <c r="A1485" i="4" s="1"/>
  <c r="A1486" i="4" s="1"/>
  <c r="A1487" i="4" s="1"/>
  <c r="A1488" i="4" s="1"/>
  <c r="A1489" i="4" s="1"/>
  <c r="A1490" i="4" s="1"/>
  <c r="A1491" i="4" s="1"/>
  <c r="A1492" i="4" s="1"/>
  <c r="A1493" i="4" s="1"/>
  <c r="A1494" i="4" s="1"/>
  <c r="A1495" i="4" s="1"/>
  <c r="A1496" i="4" s="1"/>
  <c r="A1497" i="4" s="1"/>
  <c r="A1498" i="4" s="1"/>
  <c r="A1499" i="4" s="1"/>
  <c r="A1500" i="4" s="1"/>
  <c r="A1501" i="4" s="1"/>
  <c r="A1502" i="4" s="1"/>
  <c r="A1503" i="4" s="1"/>
  <c r="A1504" i="4" s="1"/>
  <c r="A1505" i="4" s="1"/>
  <c r="A1506" i="4" s="1"/>
  <c r="A1507" i="4" s="1"/>
  <c r="A1508" i="4" s="1"/>
  <c r="A1509" i="4" s="1"/>
  <c r="A1510" i="4" s="1"/>
  <c r="A1511" i="4" s="1"/>
  <c r="A1512" i="4" s="1"/>
  <c r="A1513" i="4" s="1"/>
  <c r="A1514" i="4" s="1"/>
  <c r="A1515" i="4" s="1"/>
  <c r="A1516" i="4" s="1"/>
  <c r="A1517" i="4" s="1"/>
  <c r="A1518" i="4" s="1"/>
  <c r="A1519" i="4" s="1"/>
  <c r="A1520" i="4" s="1"/>
  <c r="A1521" i="4" s="1"/>
  <c r="A1522" i="4" s="1"/>
  <c r="A1523" i="4" s="1"/>
  <c r="A1524" i="4" s="1"/>
  <c r="A1525" i="4" s="1"/>
  <c r="A1526" i="4" s="1"/>
  <c r="A1527" i="4" s="1"/>
  <c r="A1528" i="4" s="1"/>
  <c r="A1529" i="4" s="1"/>
  <c r="A1530" i="4" s="1"/>
  <c r="A1531" i="4" s="1"/>
  <c r="A1532" i="4" s="1"/>
  <c r="A1533" i="4" s="1"/>
  <c r="A1534" i="4" s="1"/>
  <c r="A1535" i="4" s="1"/>
  <c r="A1536" i="4" s="1"/>
  <c r="A1537" i="4" s="1"/>
  <c r="A1538" i="4" s="1"/>
  <c r="A1539" i="4" s="1"/>
  <c r="A1540" i="4" s="1"/>
  <c r="A1541" i="4" s="1"/>
  <c r="A1542" i="4" s="1"/>
  <c r="A1543" i="4" s="1"/>
  <c r="A1544" i="4" s="1"/>
  <c r="A1545" i="4" s="1"/>
  <c r="A1546" i="4" s="1"/>
  <c r="A1547" i="4" s="1"/>
  <c r="A1548" i="4" s="1"/>
  <c r="A1549" i="4" s="1"/>
  <c r="A1550" i="4" s="1"/>
  <c r="A1551" i="4" s="1"/>
  <c r="A1552" i="4" s="1"/>
  <c r="A1553" i="4" s="1"/>
  <c r="A1554" i="4" s="1"/>
  <c r="A1555" i="4" s="1"/>
  <c r="A1556" i="4" s="1"/>
  <c r="A1557" i="4" s="1"/>
  <c r="A1558" i="4" s="1"/>
  <c r="A1559" i="4" s="1"/>
  <c r="A1560" i="4" s="1"/>
  <c r="A1561" i="4" s="1"/>
  <c r="A1562" i="4" s="1"/>
  <c r="A1563" i="4" s="1"/>
  <c r="A1564" i="4" s="1"/>
  <c r="A1565" i="4" s="1"/>
  <c r="A1566" i="4" s="1"/>
  <c r="A1567" i="4" s="1"/>
  <c r="A1568" i="4" s="1"/>
  <c r="A1569" i="4" s="1"/>
  <c r="A1570" i="4" s="1"/>
  <c r="A1571" i="4" s="1"/>
  <c r="A1572" i="4" s="1"/>
  <c r="A1573" i="4" s="1"/>
  <c r="A1574" i="4" s="1"/>
  <c r="A1575" i="4" s="1"/>
  <c r="A1576" i="4" s="1"/>
  <c r="A1577" i="4" s="1"/>
  <c r="A1578" i="4" s="1"/>
  <c r="A1579" i="4" s="1"/>
  <c r="A1580" i="4" s="1"/>
  <c r="A1581" i="4" s="1"/>
  <c r="A1582" i="4" s="1"/>
  <c r="A1583" i="4" s="1"/>
  <c r="A1584" i="4" s="1"/>
  <c r="A1585" i="4" s="1"/>
  <c r="A1586" i="4" s="1"/>
  <c r="A1587" i="4" s="1"/>
  <c r="A1588" i="4" s="1"/>
  <c r="A1589" i="4" s="1"/>
  <c r="A1590" i="4" s="1"/>
  <c r="A1591" i="4" s="1"/>
  <c r="A1592" i="4" s="1"/>
  <c r="A1593" i="4" s="1"/>
  <c r="A1594" i="4" s="1"/>
  <c r="A1595" i="4" s="1"/>
  <c r="A1596" i="4" s="1"/>
  <c r="A1597" i="4" s="1"/>
  <c r="A1598" i="4" s="1"/>
  <c r="A1599" i="4" s="1"/>
  <c r="A1600" i="4" s="1"/>
  <c r="A1601" i="4" s="1"/>
  <c r="A1602" i="4" s="1"/>
  <c r="A1603" i="4" s="1"/>
  <c r="A1604" i="4" s="1"/>
  <c r="A1605" i="4" s="1"/>
  <c r="A1606" i="4" s="1"/>
  <c r="A1607" i="4" s="1"/>
  <c r="A1608" i="4" s="1"/>
  <c r="A1609" i="4" s="1"/>
  <c r="A1610" i="4" s="1"/>
  <c r="A1611" i="4" s="1"/>
  <c r="A1612" i="4" s="1"/>
  <c r="A1613" i="4" s="1"/>
  <c r="A1614" i="4" s="1"/>
  <c r="A1615" i="4" s="1"/>
  <c r="A1616" i="4" s="1"/>
  <c r="A1617" i="4" s="1"/>
  <c r="A1618" i="4" s="1"/>
  <c r="A1619" i="4" s="1"/>
  <c r="A1620" i="4" s="1"/>
  <c r="A1621" i="4" s="1"/>
  <c r="A1622" i="4" s="1"/>
  <c r="A1623" i="4" s="1"/>
  <c r="A1624" i="4" s="1"/>
  <c r="A1625" i="4" s="1"/>
  <c r="A1626" i="4" s="1"/>
  <c r="A1627" i="4" s="1"/>
  <c r="A1628" i="4" s="1"/>
  <c r="A1629" i="4" s="1"/>
  <c r="A1630" i="4" s="1"/>
  <c r="A1631" i="4" s="1"/>
  <c r="A1632" i="4" s="1"/>
  <c r="A1633" i="4" s="1"/>
  <c r="A1634" i="4" s="1"/>
  <c r="A1635" i="4" s="1"/>
  <c r="A1636" i="4" s="1"/>
  <c r="A1637" i="4" s="1"/>
  <c r="A1638" i="4" s="1"/>
  <c r="A1639" i="4" s="1"/>
  <c r="A1640" i="4" s="1"/>
  <c r="A1641" i="4" s="1"/>
  <c r="A1642" i="4" s="1"/>
  <c r="A1643" i="4" s="1"/>
  <c r="A1644" i="4" s="1"/>
  <c r="A1645" i="4" s="1"/>
  <c r="A1646" i="4" s="1"/>
  <c r="A1647" i="4" s="1"/>
  <c r="A1648" i="4" s="1"/>
  <c r="A1649" i="4" s="1"/>
  <c r="A1650" i="4" s="1"/>
  <c r="A1651" i="4" s="1"/>
  <c r="A1652" i="4" s="1"/>
  <c r="A1653" i="4" s="1"/>
  <c r="A1654" i="4" s="1"/>
  <c r="A1655" i="4" s="1"/>
  <c r="A1656" i="4" s="1"/>
  <c r="A1657" i="4" s="1"/>
  <c r="A1658" i="4" s="1"/>
  <c r="A1659" i="4" s="1"/>
  <c r="A1660" i="4" s="1"/>
  <c r="A1661" i="4" s="1"/>
  <c r="A1662" i="4" s="1"/>
  <c r="A1663" i="4" s="1"/>
  <c r="A1664" i="4" s="1"/>
  <c r="A1665" i="4" s="1"/>
  <c r="A1666" i="4" s="1"/>
  <c r="A1667" i="4" s="1"/>
  <c r="A1668" i="4" s="1"/>
  <c r="A1669" i="4" s="1"/>
  <c r="A1670" i="4" s="1"/>
  <c r="A1671" i="4" s="1"/>
  <c r="A1672" i="4" s="1"/>
  <c r="A1673" i="4" s="1"/>
  <c r="A1674" i="4" s="1"/>
  <c r="A1675" i="4" s="1"/>
  <c r="A1676" i="4" s="1"/>
  <c r="A1677" i="4" s="1"/>
  <c r="A1678" i="4" s="1"/>
  <c r="A1679" i="4" s="1"/>
  <c r="A1680" i="4" s="1"/>
  <c r="A1681" i="4" s="1"/>
  <c r="A1682" i="4" s="1"/>
  <c r="A1683" i="4" s="1"/>
  <c r="A1684" i="4" s="1"/>
  <c r="A1685" i="4" s="1"/>
  <c r="A1686" i="4" s="1"/>
  <c r="A1687" i="4" s="1"/>
  <c r="A1688" i="4" s="1"/>
  <c r="A1689" i="4" s="1"/>
  <c r="A1690" i="4" s="1"/>
  <c r="A1691" i="4" s="1"/>
  <c r="A1692" i="4" s="1"/>
  <c r="A1693" i="4" s="1"/>
  <c r="A1694" i="4" s="1"/>
  <c r="A1695" i="4" s="1"/>
  <c r="A1696" i="4" s="1"/>
  <c r="A1697" i="4" s="1"/>
  <c r="A1698" i="4" s="1"/>
  <c r="A1699" i="4" s="1"/>
  <c r="A1700" i="4" s="1"/>
  <c r="A1701" i="4" s="1"/>
  <c r="A1702" i="4" s="1"/>
  <c r="A1703" i="4" s="1"/>
  <c r="A1704" i="4" s="1"/>
  <c r="A1705" i="4" s="1"/>
  <c r="A1706" i="4" s="1"/>
  <c r="A1707" i="4" s="1"/>
  <c r="A1708" i="4" s="1"/>
  <c r="A1709" i="4" s="1"/>
  <c r="A1710" i="4" s="1"/>
  <c r="A1711" i="4" s="1"/>
  <c r="A1712" i="4" s="1"/>
  <c r="A1713" i="4" s="1"/>
  <c r="A1714" i="4" s="1"/>
  <c r="A1715" i="4" s="1"/>
  <c r="A1716" i="4" s="1"/>
  <c r="A1717" i="4" s="1"/>
  <c r="A1718" i="4" s="1"/>
  <c r="A1719" i="4" s="1"/>
  <c r="A1720" i="4" s="1"/>
  <c r="A1721" i="4" s="1"/>
  <c r="A1722" i="4" s="1"/>
  <c r="A1723" i="4" s="1"/>
  <c r="A1724" i="4" s="1"/>
  <c r="A1725" i="4" s="1"/>
  <c r="A1726" i="4" s="1"/>
  <c r="A1727" i="4" s="1"/>
  <c r="A1728" i="4" s="1"/>
  <c r="A1729" i="4" s="1"/>
  <c r="A1730" i="4" s="1"/>
  <c r="A1731" i="4" s="1"/>
  <c r="A1732" i="4" s="1"/>
  <c r="A1733" i="4" s="1"/>
  <c r="A1734" i="4" s="1"/>
  <c r="A1735" i="4" s="1"/>
  <c r="A1736" i="4" s="1"/>
  <c r="A1737" i="4" s="1"/>
  <c r="A1738" i="4" s="1"/>
  <c r="A1739" i="4" s="1"/>
  <c r="A1740" i="4" s="1"/>
  <c r="A1741" i="4" s="1"/>
  <c r="A1742" i="4" s="1"/>
  <c r="A1743" i="4" s="1"/>
  <c r="A1744" i="4" s="1"/>
  <c r="A1745" i="4" s="1"/>
  <c r="A1746" i="4" s="1"/>
  <c r="A1747" i="4" s="1"/>
  <c r="A1748" i="4" s="1"/>
  <c r="A1749" i="4" s="1"/>
  <c r="A1750" i="4" s="1"/>
  <c r="A1751" i="4" s="1"/>
  <c r="A1752" i="4" s="1"/>
  <c r="A1753" i="4" s="1"/>
  <c r="A1754" i="4" s="1"/>
  <c r="A1755" i="4" s="1"/>
  <c r="A1756" i="4" s="1"/>
  <c r="A1757" i="4" s="1"/>
  <c r="A1758" i="4" s="1"/>
  <c r="A1759" i="4" s="1"/>
  <c r="A1760" i="4" s="1"/>
  <c r="A1761" i="4" s="1"/>
  <c r="A1762" i="4" s="1"/>
  <c r="A1763" i="4" s="1"/>
  <c r="A1764" i="4" s="1"/>
  <c r="A1765" i="4" s="1"/>
  <c r="A1766" i="4" s="1"/>
  <c r="A1767" i="4" s="1"/>
  <c r="A1768" i="4" s="1"/>
  <c r="A1769" i="4" s="1"/>
  <c r="A1770" i="4" s="1"/>
  <c r="A1771" i="4" s="1"/>
  <c r="A1772" i="4" s="1"/>
  <c r="A1773" i="4" s="1"/>
  <c r="A1774" i="4" s="1"/>
  <c r="A1775" i="4" s="1"/>
  <c r="A1776" i="4" s="1"/>
  <c r="A1777" i="4" s="1"/>
  <c r="A1778" i="4" s="1"/>
  <c r="A1779" i="4" s="1"/>
  <c r="A1780" i="4" s="1"/>
  <c r="A1781" i="4" s="1"/>
  <c r="A1782" i="4" s="1"/>
  <c r="A1783" i="4" s="1"/>
  <c r="A1784" i="4" s="1"/>
  <c r="A1785" i="4" s="1"/>
  <c r="A1786" i="4" s="1"/>
  <c r="A1787" i="4" s="1"/>
  <c r="A1788" i="4" s="1"/>
  <c r="A1789" i="4" s="1"/>
  <c r="A1790" i="4" s="1"/>
  <c r="A1791" i="4" s="1"/>
  <c r="A1792" i="4" s="1"/>
  <c r="A1793" i="4" s="1"/>
  <c r="A1794" i="4" s="1"/>
  <c r="A1795" i="4" s="1"/>
  <c r="A1796" i="4" s="1"/>
  <c r="A1797" i="4" s="1"/>
  <c r="A1798" i="4" s="1"/>
  <c r="A1799" i="4" s="1"/>
  <c r="A1800" i="4" s="1"/>
  <c r="A1801" i="4" s="1"/>
  <c r="A1802" i="4" s="1"/>
  <c r="A1803" i="4" s="1"/>
  <c r="A1804" i="4" s="1"/>
  <c r="A1805" i="4" s="1"/>
  <c r="A1806" i="4" s="1"/>
  <c r="A1807" i="4" s="1"/>
  <c r="A1808" i="4" s="1"/>
  <c r="A1809" i="4" s="1"/>
  <c r="A1810" i="4" s="1"/>
  <c r="A1811" i="4" s="1"/>
  <c r="A1812" i="4" s="1"/>
  <c r="A1813" i="4" s="1"/>
  <c r="A1814" i="4" s="1"/>
  <c r="A1815" i="4" s="1"/>
  <c r="A1816" i="4" s="1"/>
  <c r="A1817" i="4" s="1"/>
  <c r="A1818" i="4" s="1"/>
  <c r="A1819" i="4" s="1"/>
  <c r="A1820" i="4" s="1"/>
  <c r="A1821" i="4" s="1"/>
  <c r="A1822" i="4" s="1"/>
  <c r="A1823" i="4" s="1"/>
  <c r="A1824" i="4" s="1"/>
  <c r="A1825" i="4" s="1"/>
  <c r="A1826" i="4" s="1"/>
  <c r="A1827" i="4" s="1"/>
  <c r="A1828" i="4" s="1"/>
  <c r="A1829" i="4" s="1"/>
  <c r="A1830" i="4" s="1"/>
  <c r="A1831" i="4" s="1"/>
  <c r="A1832" i="4" s="1"/>
  <c r="A1833" i="4" s="1"/>
  <c r="A1834" i="4" s="1"/>
  <c r="A1835" i="4" s="1"/>
  <c r="A1836" i="4" s="1"/>
  <c r="A1837" i="4" s="1"/>
  <c r="A1838" i="4" s="1"/>
  <c r="A1839" i="4" s="1"/>
  <c r="A1840" i="4" s="1"/>
  <c r="A1841" i="4" s="1"/>
  <c r="A1842" i="4" s="1"/>
  <c r="A1843" i="4" s="1"/>
  <c r="A1844" i="4" s="1"/>
  <c r="A1845" i="4" s="1"/>
  <c r="A1846" i="4" s="1"/>
  <c r="A1847" i="4" s="1"/>
  <c r="A1848" i="4" s="1"/>
  <c r="A1849" i="4" s="1"/>
  <c r="A1850" i="4" s="1"/>
  <c r="A1851" i="4" s="1"/>
  <c r="A1852" i="4" s="1"/>
  <c r="A1853" i="4" s="1"/>
  <c r="A1854" i="4" s="1"/>
  <c r="A1855" i="4" s="1"/>
  <c r="A1856" i="4" s="1"/>
  <c r="A1857" i="4" s="1"/>
  <c r="A1858" i="4" s="1"/>
  <c r="A1859" i="4" s="1"/>
  <c r="A1860" i="4" s="1"/>
  <c r="A1861" i="4" s="1"/>
  <c r="A1862" i="4" s="1"/>
  <c r="A1863" i="4" s="1"/>
  <c r="A1864" i="4" s="1"/>
  <c r="A1865" i="4" s="1"/>
  <c r="A1866" i="4" s="1"/>
  <c r="A1867" i="4" s="1"/>
  <c r="A1868" i="4" s="1"/>
  <c r="A1869" i="4" s="1"/>
  <c r="A1870" i="4" s="1"/>
  <c r="A1871" i="4" s="1"/>
  <c r="A1872" i="4" s="1"/>
  <c r="A1873" i="4" s="1"/>
  <c r="A1874" i="4" s="1"/>
  <c r="A1875" i="4" s="1"/>
  <c r="A1876" i="4" s="1"/>
  <c r="A1877" i="4" s="1"/>
  <c r="A1878" i="4" s="1"/>
  <c r="A1879" i="4" s="1"/>
  <c r="A1880" i="4" s="1"/>
  <c r="A1881" i="4" s="1"/>
  <c r="A1882" i="4" s="1"/>
  <c r="A1883" i="4" s="1"/>
  <c r="A1884" i="4" s="1"/>
  <c r="A1885" i="4" s="1"/>
  <c r="A1886" i="4" s="1"/>
  <c r="A1887" i="4" s="1"/>
  <c r="A1888" i="4" s="1"/>
  <c r="A1889" i="4" s="1"/>
  <c r="A1890" i="4" s="1"/>
  <c r="A1891" i="4" s="1"/>
  <c r="A1892" i="4" s="1"/>
  <c r="A1893" i="4" s="1"/>
  <c r="A1894" i="4" s="1"/>
  <c r="A1895" i="4" s="1"/>
  <c r="A1896" i="4" s="1"/>
  <c r="A1897" i="4" s="1"/>
  <c r="A1898" i="4" s="1"/>
  <c r="A1899" i="4" s="1"/>
  <c r="A1900" i="4" s="1"/>
  <c r="A1901" i="4" s="1"/>
  <c r="A1902" i="4" s="1"/>
  <c r="A1903" i="4" s="1"/>
  <c r="A1904" i="4" s="1"/>
  <c r="A1905" i="4" s="1"/>
  <c r="A1906" i="4" s="1"/>
  <c r="A1907" i="4" s="1"/>
  <c r="A1908" i="4" s="1"/>
  <c r="A1909" i="4" s="1"/>
  <c r="A1910" i="4" s="1"/>
  <c r="A1911" i="4" s="1"/>
  <c r="A1912" i="4" s="1"/>
  <c r="A1913" i="4" s="1"/>
  <c r="A1914" i="4" s="1"/>
  <c r="A1915" i="4" s="1"/>
  <c r="A1916" i="4" s="1"/>
  <c r="A1917" i="4" s="1"/>
  <c r="A1918" i="4" s="1"/>
  <c r="A1919" i="4" s="1"/>
  <c r="A1920" i="4" s="1"/>
  <c r="A1921" i="4" s="1"/>
  <c r="A1922" i="4" s="1"/>
  <c r="A1923" i="4" s="1"/>
  <c r="A1924" i="4" s="1"/>
  <c r="A1925" i="4" s="1"/>
  <c r="A1926" i="4" s="1"/>
  <c r="A1927" i="4" s="1"/>
  <c r="A1928" i="4" s="1"/>
  <c r="A1929" i="4" s="1"/>
  <c r="A1930" i="4" s="1"/>
  <c r="A1931" i="4" s="1"/>
  <c r="A1932" i="4" s="1"/>
  <c r="A1933" i="4" s="1"/>
  <c r="A1934" i="4" s="1"/>
  <c r="A1935" i="4" s="1"/>
  <c r="A1936" i="4" s="1"/>
  <c r="A1937" i="4" s="1"/>
  <c r="A1938" i="4" s="1"/>
  <c r="A1939" i="4" s="1"/>
  <c r="A1940" i="4" s="1"/>
  <c r="A1941" i="4" s="1"/>
  <c r="A1942" i="4" s="1"/>
  <c r="A1943" i="4" s="1"/>
  <c r="A1944" i="4" s="1"/>
  <c r="A1945" i="4" s="1"/>
  <c r="A1946" i="4" s="1"/>
  <c r="A1947" i="4" s="1"/>
  <c r="A1948" i="4" s="1"/>
  <c r="A1949" i="4" s="1"/>
  <c r="A1950" i="4" s="1"/>
  <c r="A1951" i="4" s="1"/>
  <c r="A1952" i="4" s="1"/>
  <c r="A1953" i="4" s="1"/>
  <c r="A1954" i="4" s="1"/>
  <c r="A1955" i="4" s="1"/>
  <c r="A1956" i="4" s="1"/>
  <c r="A1957" i="4" s="1"/>
  <c r="A1958" i="4" s="1"/>
  <c r="A1959" i="4" s="1"/>
  <c r="A1960" i="4" s="1"/>
  <c r="A1961" i="4" s="1"/>
  <c r="A1962" i="4" s="1"/>
  <c r="A1963" i="4" s="1"/>
  <c r="A1964" i="4" s="1"/>
  <c r="A1965" i="4" s="1"/>
  <c r="A1966" i="4" s="1"/>
  <c r="A1967" i="4" s="1"/>
  <c r="A1968" i="4" s="1"/>
  <c r="A1969" i="4" s="1"/>
  <c r="A1970" i="4" s="1"/>
  <c r="A1971" i="4" s="1"/>
  <c r="A1972" i="4" s="1"/>
  <c r="A1973" i="4" s="1"/>
  <c r="A1974" i="4" s="1"/>
  <c r="A1975" i="4" s="1"/>
  <c r="A1976" i="4" s="1"/>
  <c r="A1977" i="4" s="1"/>
  <c r="A1978" i="4" s="1"/>
  <c r="A1979" i="4" s="1"/>
  <c r="A1980" i="4" s="1"/>
  <c r="A1981" i="4" s="1"/>
  <c r="A1982" i="4" s="1"/>
  <c r="A1983" i="4" s="1"/>
  <c r="A1984" i="4" s="1"/>
  <c r="A1985" i="4" s="1"/>
  <c r="A1986" i="4" s="1"/>
  <c r="A1987" i="4" s="1"/>
  <c r="A1988" i="4" s="1"/>
  <c r="A1989" i="4" s="1"/>
  <c r="A1990" i="4" s="1"/>
  <c r="A1991" i="4" s="1"/>
  <c r="A1992" i="4" s="1"/>
  <c r="A1993" i="4" s="1"/>
  <c r="A1994" i="4" s="1"/>
  <c r="A1995" i="4" s="1"/>
  <c r="A1996" i="4" s="1"/>
  <c r="A1997" i="4" s="1"/>
  <c r="A1998" i="4" s="1"/>
  <c r="A1999" i="4" s="1"/>
  <c r="A2000" i="4" s="1"/>
  <c r="A2001" i="4" s="1"/>
  <c r="A2002" i="4" s="1"/>
  <c r="A2003" i="4" s="1"/>
  <c r="A2004" i="4" s="1"/>
  <c r="A2005" i="4" s="1"/>
  <c r="A2006" i="4" s="1"/>
  <c r="A2007" i="4" s="1"/>
  <c r="A2008" i="4" s="1"/>
  <c r="A2009" i="4" s="1"/>
  <c r="A2010" i="4" s="1"/>
  <c r="A2011" i="4" s="1"/>
  <c r="A2012" i="4" s="1"/>
  <c r="A2013" i="4" s="1"/>
  <c r="A2014" i="4" s="1"/>
  <c r="A2015" i="4" s="1"/>
  <c r="A2016" i="4" s="1"/>
  <c r="A2017" i="4" s="1"/>
  <c r="A2018" i="4" s="1"/>
  <c r="A2019" i="4" s="1"/>
  <c r="A2020" i="4" s="1"/>
  <c r="A2021" i="4" s="1"/>
  <c r="A2022" i="4" s="1"/>
  <c r="A2023" i="4" s="1"/>
  <c r="A2024" i="4" s="1"/>
  <c r="A2025" i="4" s="1"/>
  <c r="A2026" i="4" s="1"/>
  <c r="A2027" i="4" s="1"/>
  <c r="A2028" i="4" s="1"/>
  <c r="A2029" i="4" s="1"/>
  <c r="A2030" i="4" s="1"/>
  <c r="A2031" i="4" s="1"/>
  <c r="A2032" i="4" s="1"/>
  <c r="A2033" i="4" s="1"/>
  <c r="A2034" i="4" s="1"/>
  <c r="A2035" i="4" s="1"/>
  <c r="A2036" i="4" s="1"/>
  <c r="A2037" i="4" s="1"/>
  <c r="A2038" i="4" s="1"/>
  <c r="A2039" i="4" s="1"/>
  <c r="A2040" i="4" s="1"/>
  <c r="A2041" i="4" s="1"/>
  <c r="A2042" i="4" s="1"/>
  <c r="A2043" i="4" s="1"/>
  <c r="A2044" i="4" s="1"/>
  <c r="A2045" i="4" s="1"/>
  <c r="A2046" i="4" s="1"/>
  <c r="A2047" i="4" s="1"/>
  <c r="A2048" i="4" s="1"/>
  <c r="A2049" i="4" s="1"/>
  <c r="A2050" i="4" s="1"/>
  <c r="A2051" i="4" s="1"/>
  <c r="A2052" i="4" s="1"/>
  <c r="A2053" i="4" s="1"/>
  <c r="A2054" i="4" s="1"/>
  <c r="A2055" i="4" s="1"/>
  <c r="A2056" i="4" s="1"/>
  <c r="A2057" i="4" s="1"/>
  <c r="A2058" i="4" s="1"/>
  <c r="A2059" i="4" s="1"/>
  <c r="A2060" i="4" s="1"/>
  <c r="A2061" i="4" s="1"/>
  <c r="A2062" i="4" s="1"/>
  <c r="A2063" i="4" s="1"/>
  <c r="A2064" i="4" s="1"/>
  <c r="A2065" i="4" s="1"/>
  <c r="A2066" i="4" s="1"/>
  <c r="A2067" i="4" s="1"/>
  <c r="A2068" i="4" s="1"/>
  <c r="A2069" i="4" s="1"/>
  <c r="A2070" i="4" s="1"/>
  <c r="A2071" i="4" s="1"/>
  <c r="A2072" i="4" s="1"/>
  <c r="A2073" i="4" s="1"/>
  <c r="A2074" i="4" s="1"/>
  <c r="A2075" i="4" s="1"/>
  <c r="A2076" i="4" s="1"/>
  <c r="A2077" i="4" s="1"/>
  <c r="A2078" i="4" s="1"/>
  <c r="A2079" i="4" s="1"/>
  <c r="A2080" i="4" s="1"/>
  <c r="A2081" i="4" s="1"/>
  <c r="A2082" i="4" s="1"/>
  <c r="A2083" i="4" s="1"/>
  <c r="A2084" i="4" s="1"/>
  <c r="A2085" i="4" s="1"/>
  <c r="A2086" i="4" s="1"/>
  <c r="A2087" i="4" s="1"/>
  <c r="A2088" i="4" s="1"/>
  <c r="A2089" i="4" s="1"/>
  <c r="A2090" i="4" s="1"/>
  <c r="A2091" i="4" s="1"/>
  <c r="A2092" i="4" s="1"/>
  <c r="A2093" i="4" s="1"/>
  <c r="A2094" i="4" s="1"/>
  <c r="A2095" i="4" s="1"/>
  <c r="A2096" i="4" s="1"/>
  <c r="A2097" i="4" s="1"/>
  <c r="A2098" i="4" s="1"/>
  <c r="A2099" i="4" s="1"/>
  <c r="A2100" i="4" s="1"/>
  <c r="A2101" i="4" s="1"/>
  <c r="A2102" i="4" s="1"/>
  <c r="A2103" i="4" s="1"/>
  <c r="A2104" i="4" s="1"/>
  <c r="A2105" i="4" s="1"/>
  <c r="A2106" i="4" s="1"/>
  <c r="A2107" i="4" s="1"/>
  <c r="A2108" i="4" s="1"/>
  <c r="A2109" i="4" s="1"/>
  <c r="A2110" i="4" s="1"/>
  <c r="A2111" i="4" s="1"/>
  <c r="A2112" i="4" s="1"/>
  <c r="A2113" i="4" s="1"/>
  <c r="A2114" i="4" s="1"/>
  <c r="A2115" i="4" s="1"/>
  <c r="A2116" i="4" s="1"/>
  <c r="A2117" i="4" s="1"/>
  <c r="A2118" i="4" s="1"/>
  <c r="A2119" i="4" s="1"/>
  <c r="A2120" i="4" s="1"/>
  <c r="A2121" i="4" s="1"/>
  <c r="A2122" i="4" s="1"/>
  <c r="A2123" i="4" s="1"/>
  <c r="A2124" i="4" s="1"/>
  <c r="A2125" i="4" s="1"/>
  <c r="A2126" i="4" s="1"/>
  <c r="A2127" i="4" s="1"/>
  <c r="A2128" i="4" s="1"/>
  <c r="A2129" i="4" s="1"/>
  <c r="A2130" i="4" s="1"/>
  <c r="A2131" i="4" s="1"/>
  <c r="A2132" i="4" s="1"/>
  <c r="A2133" i="4" s="1"/>
  <c r="A2134" i="4" s="1"/>
  <c r="A2135" i="4" s="1"/>
  <c r="A2136" i="4" s="1"/>
  <c r="A2137" i="4" s="1"/>
  <c r="A2138" i="4" s="1"/>
  <c r="A2139" i="4" s="1"/>
  <c r="A2140" i="4" s="1"/>
  <c r="A2141" i="4" s="1"/>
  <c r="A2142" i="4" s="1"/>
  <c r="A2143" i="4" s="1"/>
  <c r="A2144" i="4" s="1"/>
  <c r="A2145" i="4" s="1"/>
  <c r="A2146" i="4" s="1"/>
  <c r="A2147" i="4" s="1"/>
  <c r="A2148" i="4" s="1"/>
  <c r="A2149" i="4" s="1"/>
  <c r="A2150" i="4" s="1"/>
  <c r="A2151" i="4" s="1"/>
  <c r="A2152" i="4" s="1"/>
  <c r="A2153" i="4" s="1"/>
  <c r="A2154" i="4" s="1"/>
  <c r="A2155" i="4" s="1"/>
  <c r="A2156" i="4" s="1"/>
  <c r="A2157" i="4" s="1"/>
  <c r="A2158" i="4" s="1"/>
  <c r="A2159" i="4" s="1"/>
  <c r="A2160" i="4" s="1"/>
  <c r="A2161" i="4" s="1"/>
  <c r="A2162" i="4" s="1"/>
  <c r="A2163" i="4" s="1"/>
  <c r="A2164" i="4" s="1"/>
  <c r="A2165" i="4" s="1"/>
  <c r="A2166" i="4" s="1"/>
  <c r="A2167" i="4" s="1"/>
  <c r="A2168" i="4" s="1"/>
  <c r="A2169" i="4" s="1"/>
  <c r="A2170" i="4" s="1"/>
  <c r="A2171" i="4" s="1"/>
  <c r="A2172" i="4" s="1"/>
  <c r="A2173" i="4" s="1"/>
  <c r="A2174" i="4" s="1"/>
  <c r="A2175" i="4" s="1"/>
  <c r="A2176" i="4" s="1"/>
  <c r="A2177" i="4" s="1"/>
  <c r="A2178" i="4" s="1"/>
  <c r="A2179" i="4" s="1"/>
  <c r="A2180" i="4" s="1"/>
  <c r="A2181" i="4" s="1"/>
  <c r="A2182" i="4" s="1"/>
  <c r="A2183" i="4" s="1"/>
  <c r="A2184" i="4" s="1"/>
  <c r="A2185" i="4" s="1"/>
  <c r="A2186" i="4" s="1"/>
  <c r="A2187" i="4" s="1"/>
  <c r="A2188" i="4" s="1"/>
  <c r="A2189" i="4" s="1"/>
  <c r="A2190" i="4" s="1"/>
  <c r="A2191" i="4" s="1"/>
  <c r="A2192" i="4" s="1"/>
  <c r="A2193" i="4" s="1"/>
  <c r="A2194" i="4" s="1"/>
  <c r="A2195" i="4" s="1"/>
  <c r="A2196" i="4" s="1"/>
  <c r="A2197" i="4" s="1"/>
  <c r="A2198" i="4" s="1"/>
  <c r="A2199" i="4" s="1"/>
  <c r="A2200" i="4" s="1"/>
  <c r="A2201" i="4" s="1"/>
  <c r="A2202" i="4" s="1"/>
  <c r="A2203" i="4" s="1"/>
  <c r="A2204" i="4" s="1"/>
  <c r="A2205" i="4" s="1"/>
  <c r="A2206" i="4" s="1"/>
  <c r="A2207" i="4" s="1"/>
  <c r="A2208" i="4" s="1"/>
  <c r="A2209" i="4" s="1"/>
  <c r="A2210" i="4" s="1"/>
  <c r="A2211" i="4" s="1"/>
  <c r="A2212" i="4" s="1"/>
  <c r="A2213" i="4" s="1"/>
  <c r="A2214" i="4" s="1"/>
  <c r="A2215" i="4" s="1"/>
  <c r="A2216" i="4" s="1"/>
  <c r="A2217" i="4" s="1"/>
  <c r="A2218" i="4" s="1"/>
  <c r="A2219" i="4" s="1"/>
  <c r="A2220" i="4" s="1"/>
  <c r="A2221" i="4" s="1"/>
  <c r="A2222" i="4" s="1"/>
  <c r="A2223" i="4" s="1"/>
  <c r="A2224" i="4" s="1"/>
  <c r="A2225" i="4" s="1"/>
  <c r="A2226" i="4" s="1"/>
  <c r="A2227" i="4" s="1"/>
  <c r="A2228" i="4" s="1"/>
  <c r="A2229" i="4" s="1"/>
  <c r="A2230" i="4" s="1"/>
  <c r="A2231" i="4" s="1"/>
  <c r="A2232" i="4" s="1"/>
  <c r="A2233" i="4" s="1"/>
  <c r="A2234" i="4" s="1"/>
  <c r="A2235" i="4" s="1"/>
  <c r="A2236" i="4" s="1"/>
  <c r="A2237" i="4" s="1"/>
  <c r="A2238" i="4" s="1"/>
  <c r="A2239" i="4" s="1"/>
  <c r="A2240" i="4" s="1"/>
  <c r="A2241" i="4" s="1"/>
  <c r="A2242" i="4" s="1"/>
  <c r="A2243" i="4" s="1"/>
  <c r="A2244" i="4" s="1"/>
  <c r="A2245" i="4" s="1"/>
  <c r="A2246" i="4" s="1"/>
  <c r="A2247" i="4" s="1"/>
  <c r="A2248" i="4" s="1"/>
  <c r="A2249" i="4" s="1"/>
  <c r="A2250" i="4" s="1"/>
  <c r="A2251" i="4" s="1"/>
  <c r="A2252" i="4" s="1"/>
  <c r="A2253" i="4" s="1"/>
  <c r="A2254" i="4" s="1"/>
  <c r="A2255" i="4" s="1"/>
  <c r="A2256" i="4" s="1"/>
  <c r="A2257" i="4" s="1"/>
  <c r="A2258" i="4" s="1"/>
  <c r="A2259" i="4" s="1"/>
  <c r="A2260" i="4" s="1"/>
  <c r="A2261" i="4" s="1"/>
  <c r="A2262" i="4" s="1"/>
  <c r="A2263" i="4" s="1"/>
  <c r="A2264" i="4" s="1"/>
  <c r="A2265" i="4" s="1"/>
  <c r="A2266" i="4" s="1"/>
  <c r="A2267" i="4" s="1"/>
  <c r="A2268" i="4" s="1"/>
  <c r="A2269" i="4" s="1"/>
  <c r="A2270" i="4" s="1"/>
  <c r="A2271" i="4" s="1"/>
  <c r="A2272" i="4" s="1"/>
  <c r="A2273" i="4" s="1"/>
  <c r="A2274" i="4" s="1"/>
  <c r="A2275" i="4" s="1"/>
  <c r="A2276" i="4" s="1"/>
  <c r="A2277" i="4" s="1"/>
  <c r="A2278" i="4" s="1"/>
  <c r="A2279" i="4" s="1"/>
  <c r="A2280" i="4" s="1"/>
  <c r="A2281" i="4" s="1"/>
  <c r="A2282" i="4" s="1"/>
  <c r="A2283" i="4" s="1"/>
  <c r="A2284" i="4" s="1"/>
  <c r="A2285" i="4" s="1"/>
  <c r="A2286" i="4" s="1"/>
  <c r="A2287" i="4" s="1"/>
  <c r="A2288" i="4" s="1"/>
  <c r="A2289" i="4" s="1"/>
  <c r="A2290" i="4" s="1"/>
  <c r="A2291" i="4" s="1"/>
  <c r="A2292" i="4" s="1"/>
  <c r="A2293" i="4" s="1"/>
  <c r="A2294" i="4" s="1"/>
  <c r="A2295" i="4" s="1"/>
  <c r="A2296" i="4" s="1"/>
  <c r="A2297" i="4" s="1"/>
  <c r="A2298" i="4" s="1"/>
  <c r="A2299" i="4" s="1"/>
  <c r="A2300" i="4" s="1"/>
  <c r="A2301" i="4" s="1"/>
  <c r="A2302" i="4" s="1"/>
  <c r="A2303" i="4" s="1"/>
  <c r="A2304" i="4" s="1"/>
  <c r="A2305" i="4" s="1"/>
  <c r="A2306" i="4" s="1"/>
  <c r="A2307" i="4" s="1"/>
  <c r="A2308" i="4" s="1"/>
  <c r="A2309" i="4" s="1"/>
  <c r="A2310" i="4" s="1"/>
  <c r="A2311" i="4" s="1"/>
  <c r="A2312" i="4" s="1"/>
  <c r="A2313" i="4" s="1"/>
  <c r="A2314" i="4" s="1"/>
  <c r="A2315" i="4" s="1"/>
  <c r="A2316" i="4" s="1"/>
  <c r="A2317" i="4" s="1"/>
  <c r="A2318" i="4" s="1"/>
  <c r="A2319" i="4" s="1"/>
  <c r="A2320" i="4" s="1"/>
  <c r="A2321" i="4" s="1"/>
  <c r="A2322" i="4" s="1"/>
  <c r="A2323" i="4" s="1"/>
  <c r="A2324" i="4" s="1"/>
  <c r="A2325" i="4" s="1"/>
  <c r="A2326" i="4" s="1"/>
  <c r="A2327" i="4" s="1"/>
  <c r="A2328" i="4" s="1"/>
  <c r="A2329" i="4" s="1"/>
  <c r="A2330" i="4" s="1"/>
  <c r="A2331" i="4" s="1"/>
  <c r="A2332" i="4" s="1"/>
  <c r="A2333" i="4" s="1"/>
  <c r="A2334" i="4" s="1"/>
  <c r="A2335" i="4" s="1"/>
  <c r="A2336" i="4" s="1"/>
  <c r="A2337" i="4" s="1"/>
  <c r="A2338" i="4" s="1"/>
  <c r="A2339" i="4" s="1"/>
  <c r="A2340" i="4" s="1"/>
  <c r="A2341" i="4" s="1"/>
  <c r="A2342" i="4" s="1"/>
  <c r="A2343" i="4" s="1"/>
  <c r="A2344" i="4" s="1"/>
  <c r="A2345" i="4" s="1"/>
  <c r="A2346" i="4" s="1"/>
  <c r="A2347" i="4" s="1"/>
  <c r="A2348" i="4" s="1"/>
  <c r="A2349" i="4" s="1"/>
  <c r="A2350" i="4" s="1"/>
  <c r="A2351" i="4" s="1"/>
  <c r="A2352" i="4" s="1"/>
  <c r="A2353" i="4" s="1"/>
  <c r="A2354" i="4" s="1"/>
  <c r="A2355" i="4" s="1"/>
  <c r="A2356" i="4" s="1"/>
  <c r="A2357" i="4" s="1"/>
  <c r="A2358" i="4" s="1"/>
  <c r="A2359" i="4" s="1"/>
  <c r="A2360" i="4" s="1"/>
  <c r="A2361" i="4" s="1"/>
  <c r="A2362" i="4" s="1"/>
  <c r="A2363" i="4" s="1"/>
  <c r="A2364" i="4" s="1"/>
  <c r="A2365" i="4" s="1"/>
  <c r="A2366" i="4" s="1"/>
  <c r="A2367" i="4" s="1"/>
  <c r="A2368" i="4" s="1"/>
  <c r="A2369" i="4" s="1"/>
  <c r="A2370" i="4" s="1"/>
  <c r="A2371" i="4" s="1"/>
  <c r="A2372" i="4" s="1"/>
  <c r="A2373" i="4" s="1"/>
  <c r="A2374" i="4" s="1"/>
  <c r="A2375" i="4" s="1"/>
  <c r="A2376" i="4" s="1"/>
  <c r="A2377" i="4" s="1"/>
  <c r="A2378" i="4" s="1"/>
  <c r="A2379" i="4" s="1"/>
  <c r="A2380" i="4" s="1"/>
  <c r="A2381" i="4" s="1"/>
  <c r="A2382" i="4" s="1"/>
  <c r="A2383" i="4" s="1"/>
  <c r="A2384" i="4" s="1"/>
  <c r="A2385" i="4" s="1"/>
  <c r="A2386" i="4" s="1"/>
  <c r="A2387" i="4" s="1"/>
  <c r="A2388" i="4" s="1"/>
  <c r="A2389" i="4" s="1"/>
  <c r="A2390" i="4" s="1"/>
  <c r="A2391" i="4" s="1"/>
  <c r="A2392" i="4" s="1"/>
  <c r="A2393" i="4" s="1"/>
  <c r="A2394" i="4" s="1"/>
  <c r="A2395" i="4" s="1"/>
  <c r="A2396" i="4" s="1"/>
  <c r="A2397" i="4" s="1"/>
  <c r="A2398" i="4" s="1"/>
  <c r="A2399" i="4" s="1"/>
  <c r="A2400" i="4" s="1"/>
  <c r="A2401" i="4" s="1"/>
  <c r="A2402" i="4" s="1"/>
  <c r="A2403" i="4" s="1"/>
  <c r="A2404" i="4" s="1"/>
  <c r="A2405" i="4" s="1"/>
  <c r="A2406" i="4" s="1"/>
  <c r="A2407" i="4" s="1"/>
  <c r="A2408" i="4" s="1"/>
  <c r="A2409" i="4" s="1"/>
  <c r="A2410" i="4" s="1"/>
  <c r="A2411" i="4" s="1"/>
  <c r="A2412" i="4" s="1"/>
  <c r="A2413" i="4" s="1"/>
  <c r="A2414" i="4" s="1"/>
  <c r="A2415" i="4" s="1"/>
  <c r="A2416" i="4" s="1"/>
  <c r="A2417" i="4" s="1"/>
  <c r="A2418" i="4" s="1"/>
  <c r="A2419" i="4" s="1"/>
  <c r="A2420" i="4" s="1"/>
  <c r="A2421" i="4" s="1"/>
  <c r="A2422" i="4" s="1"/>
  <c r="A2423" i="4" s="1"/>
  <c r="A2424" i="4" s="1"/>
  <c r="A2425" i="4" s="1"/>
  <c r="A2426" i="4" s="1"/>
  <c r="A2427" i="4" s="1"/>
  <c r="A2428" i="4" s="1"/>
  <c r="A2429" i="4" s="1"/>
  <c r="A2430" i="4" s="1"/>
  <c r="A2431" i="4" s="1"/>
  <c r="A2432" i="4" s="1"/>
  <c r="A2433" i="4" s="1"/>
  <c r="A2434" i="4" s="1"/>
  <c r="A2435" i="4" s="1"/>
  <c r="A2436" i="4" s="1"/>
  <c r="A2437" i="4" s="1"/>
  <c r="A2438" i="4" s="1"/>
  <c r="A2439" i="4" s="1"/>
  <c r="A2440" i="4" s="1"/>
  <c r="A2441" i="4" s="1"/>
  <c r="A2442" i="4" s="1"/>
  <c r="A2443" i="4" s="1"/>
  <c r="A2444" i="4" s="1"/>
  <c r="A2445" i="4" s="1"/>
  <c r="A2446" i="4" s="1"/>
  <c r="A2447" i="4" s="1"/>
  <c r="A2448" i="4" s="1"/>
  <c r="A2449" i="4" s="1"/>
  <c r="A2450" i="4" s="1"/>
  <c r="A2451" i="4" s="1"/>
  <c r="A2452" i="4" s="1"/>
  <c r="A2453" i="4" s="1"/>
  <c r="A2454" i="4" s="1"/>
  <c r="A2455" i="4" s="1"/>
  <c r="A2456" i="4" s="1"/>
  <c r="A2457" i="4" s="1"/>
  <c r="A2458" i="4" s="1"/>
  <c r="A2459" i="4" s="1"/>
  <c r="A2460" i="4" s="1"/>
  <c r="A2461" i="4" s="1"/>
  <c r="A2462" i="4" s="1"/>
  <c r="A2463" i="4" s="1"/>
  <c r="A2464" i="4" s="1"/>
  <c r="A2465" i="4" s="1"/>
  <c r="A2466" i="4" s="1"/>
  <c r="A2467" i="4" s="1"/>
  <c r="A2468" i="4" s="1"/>
  <c r="A2469" i="4" s="1"/>
  <c r="A2470" i="4" s="1"/>
  <c r="A2471" i="4" s="1"/>
  <c r="A2472" i="4" s="1"/>
  <c r="A2473" i="4" s="1"/>
  <c r="A2474" i="4" s="1"/>
  <c r="A2475" i="4" s="1"/>
  <c r="A2476" i="4" s="1"/>
  <c r="A2477" i="4" s="1"/>
  <c r="A2478" i="4" s="1"/>
  <c r="A2479" i="4" s="1"/>
  <c r="A2480" i="4" s="1"/>
  <c r="A2481" i="4" s="1"/>
  <c r="A2482" i="4" s="1"/>
  <c r="A2483" i="4" s="1"/>
  <c r="A2484" i="4" s="1"/>
  <c r="A2485" i="4" s="1"/>
  <c r="A2486" i="4" s="1"/>
  <c r="A2487" i="4" s="1"/>
  <c r="A2488" i="4" s="1"/>
  <c r="A2489" i="4" s="1"/>
  <c r="A2490" i="4" s="1"/>
  <c r="A2491" i="4" s="1"/>
  <c r="A2492" i="4" s="1"/>
  <c r="A2493" i="4" s="1"/>
  <c r="A2494" i="4" s="1"/>
  <c r="A2495" i="4" s="1"/>
  <c r="A2496" i="4" s="1"/>
  <c r="A2497" i="4" s="1"/>
  <c r="A2498" i="4" s="1"/>
  <c r="A2499" i="4" s="1"/>
  <c r="A2500" i="4" s="1"/>
  <c r="A2501" i="4" s="1"/>
  <c r="A2502" i="4" s="1"/>
  <c r="A2503" i="4" s="1"/>
  <c r="A2504" i="4" s="1"/>
  <c r="A2505" i="4" s="1"/>
  <c r="A2506" i="4" s="1"/>
  <c r="A2507" i="4" s="1"/>
  <c r="A2508" i="4" s="1"/>
  <c r="A2509" i="4" s="1"/>
  <c r="A2510" i="4" s="1"/>
  <c r="A2511" i="4" s="1"/>
  <c r="A2512" i="4" s="1"/>
  <c r="A2513" i="4" s="1"/>
  <c r="A2514" i="4" s="1"/>
  <c r="A2515" i="4" s="1"/>
  <c r="A2516" i="4" s="1"/>
  <c r="A2517" i="4" s="1"/>
  <c r="A2518" i="4" s="1"/>
  <c r="A2519" i="4" s="1"/>
  <c r="A2520" i="4" s="1"/>
  <c r="A2521" i="4" s="1"/>
  <c r="A2522" i="4" s="1"/>
  <c r="A2523" i="4" s="1"/>
  <c r="A2524" i="4" s="1"/>
  <c r="A2525" i="4" s="1"/>
  <c r="A2526" i="4" s="1"/>
  <c r="A2527" i="4" s="1"/>
  <c r="A2528" i="4" s="1"/>
  <c r="A2529" i="4" s="1"/>
  <c r="A2530" i="4" s="1"/>
  <c r="A2531" i="4" s="1"/>
  <c r="A2532" i="4" s="1"/>
  <c r="A2533" i="4" s="1"/>
  <c r="A2534" i="4" s="1"/>
  <c r="A2535" i="4" s="1"/>
  <c r="A2536" i="4" s="1"/>
  <c r="A2537" i="4" s="1"/>
  <c r="A2538" i="4" s="1"/>
  <c r="A2539" i="4" s="1"/>
  <c r="A2540" i="4" s="1"/>
  <c r="A2541" i="4" s="1"/>
  <c r="A2542" i="4" s="1"/>
  <c r="A2543" i="4" s="1"/>
  <c r="A2544" i="4" s="1"/>
  <c r="A2545" i="4" s="1"/>
  <c r="A2546" i="4" s="1"/>
  <c r="A2547" i="4" s="1"/>
  <c r="A2548" i="4" s="1"/>
  <c r="A2549" i="4" s="1"/>
  <c r="A2550" i="4" s="1"/>
  <c r="A2551" i="4" s="1"/>
  <c r="A2552" i="4" s="1"/>
  <c r="A2553" i="4" s="1"/>
  <c r="A2554" i="4" s="1"/>
  <c r="A2555" i="4" s="1"/>
  <c r="A2556" i="4" s="1"/>
  <c r="A2557" i="4" s="1"/>
  <c r="A2558" i="4" s="1"/>
  <c r="A2559" i="4" s="1"/>
  <c r="A2560" i="4" s="1"/>
  <c r="A2561" i="4" s="1"/>
  <c r="A2562" i="4" s="1"/>
  <c r="A2563" i="4" s="1"/>
  <c r="A2564" i="4" s="1"/>
  <c r="A2565" i="4" s="1"/>
  <c r="A2566" i="4" s="1"/>
  <c r="A2567" i="4" s="1"/>
  <c r="A2568" i="4" s="1"/>
  <c r="A2569" i="4" s="1"/>
  <c r="A2570" i="4" s="1"/>
  <c r="A2571" i="4" s="1"/>
  <c r="A2572" i="4" s="1"/>
  <c r="A2573" i="4" s="1"/>
  <c r="A2574" i="4" s="1"/>
  <c r="A2575" i="4" s="1"/>
  <c r="A2576" i="4" s="1"/>
  <c r="A2577" i="4" s="1"/>
  <c r="A2578" i="4" s="1"/>
  <c r="A2579" i="4" s="1"/>
  <c r="A2580" i="4" s="1"/>
  <c r="A2581" i="4" s="1"/>
  <c r="A2582" i="4" s="1"/>
  <c r="A2583" i="4" s="1"/>
  <c r="A2584" i="4" s="1"/>
  <c r="A2585" i="4" s="1"/>
  <c r="A2586" i="4" s="1"/>
  <c r="A2587" i="4" s="1"/>
  <c r="A2588" i="4" s="1"/>
  <c r="A2589" i="4" s="1"/>
  <c r="A2590" i="4" s="1"/>
  <c r="A2591" i="4" s="1"/>
  <c r="A2592" i="4" s="1"/>
  <c r="A2593" i="4" s="1"/>
  <c r="A2594" i="4" s="1"/>
  <c r="A2595" i="4" s="1"/>
  <c r="A2596" i="4" s="1"/>
  <c r="A2597" i="4" s="1"/>
  <c r="A2598" i="4" s="1"/>
  <c r="A2599" i="4" s="1"/>
  <c r="A2600" i="4" s="1"/>
  <c r="A2601" i="4" s="1"/>
  <c r="A2602" i="4" s="1"/>
  <c r="A2603" i="4" s="1"/>
  <c r="A2604" i="4" s="1"/>
  <c r="A2605" i="4" s="1"/>
  <c r="A2606" i="4" s="1"/>
  <c r="A2607" i="4" s="1"/>
  <c r="A2608" i="4" s="1"/>
  <c r="A2609" i="4" s="1"/>
  <c r="A2610" i="4" s="1"/>
  <c r="A2611" i="4" s="1"/>
  <c r="A2612" i="4" s="1"/>
  <c r="A2613" i="4" s="1"/>
  <c r="A2614" i="4" s="1"/>
  <c r="A2615" i="4" s="1"/>
  <c r="A2616" i="4" s="1"/>
  <c r="A2617" i="4" s="1"/>
  <c r="A2618" i="4" s="1"/>
  <c r="A2619" i="4" s="1"/>
  <c r="A2620" i="4" s="1"/>
  <c r="A2621" i="4" s="1"/>
  <c r="A2622" i="4" s="1"/>
  <c r="A2623" i="4" s="1"/>
  <c r="A2624" i="4" s="1"/>
  <c r="A2625" i="4" s="1"/>
  <c r="A2626" i="4" s="1"/>
  <c r="A2627" i="4" s="1"/>
  <c r="A2628" i="4" s="1"/>
  <c r="A2629" i="4" s="1"/>
  <c r="A2630" i="4" s="1"/>
  <c r="A2631" i="4" s="1"/>
  <c r="A2632" i="4" s="1"/>
  <c r="A2633" i="4" s="1"/>
  <c r="A2634" i="4" s="1"/>
  <c r="A2635" i="4" s="1"/>
  <c r="A2636" i="4" s="1"/>
  <c r="A2637" i="4" s="1"/>
  <c r="A2638" i="4" s="1"/>
  <c r="A2639" i="4" s="1"/>
  <c r="A2640" i="4" s="1"/>
  <c r="A2641" i="4" s="1"/>
  <c r="A2642" i="4" s="1"/>
  <c r="A2643" i="4" s="1"/>
  <c r="A2644" i="4" s="1"/>
  <c r="A2645" i="4" s="1"/>
  <c r="A2646" i="4" s="1"/>
  <c r="A2647" i="4" s="1"/>
  <c r="A2648" i="4" s="1"/>
  <c r="A2649" i="4" s="1"/>
  <c r="A2650" i="4" s="1"/>
  <c r="A2651" i="4" s="1"/>
  <c r="A2652" i="4" s="1"/>
  <c r="A2653" i="4" s="1"/>
  <c r="A2654" i="4" s="1"/>
  <c r="A2655" i="4" s="1"/>
  <c r="A2656" i="4" s="1"/>
  <c r="A2657" i="4" s="1"/>
  <c r="A2658" i="4" s="1"/>
  <c r="A2659" i="4" s="1"/>
  <c r="A2660" i="4" s="1"/>
  <c r="A2661" i="4" s="1"/>
  <c r="A2662" i="4" s="1"/>
  <c r="A2663" i="4" s="1"/>
  <c r="A2664" i="4" s="1"/>
  <c r="A2665" i="4" s="1"/>
  <c r="A2666" i="4" s="1"/>
  <c r="A2667" i="4" s="1"/>
  <c r="A2668" i="4" s="1"/>
  <c r="A2669" i="4" s="1"/>
  <c r="A2670" i="4" s="1"/>
  <c r="A2671" i="4" s="1"/>
  <c r="A2672" i="4" s="1"/>
  <c r="A2673" i="4" s="1"/>
  <c r="A2674" i="4" s="1"/>
  <c r="A2675" i="4" s="1"/>
  <c r="A2676" i="4" s="1"/>
  <c r="A2677" i="4" s="1"/>
  <c r="A2678" i="4" s="1"/>
  <c r="A2679" i="4" s="1"/>
  <c r="A2680" i="4" s="1"/>
  <c r="A2681" i="4" s="1"/>
  <c r="A2682" i="4" s="1"/>
  <c r="A2683" i="4" s="1"/>
  <c r="A2684" i="4" s="1"/>
  <c r="A2685" i="4" s="1"/>
  <c r="A2686" i="4" s="1"/>
  <c r="A2687" i="4" s="1"/>
  <c r="A2688" i="4" s="1"/>
  <c r="A2689" i="4" s="1"/>
  <c r="A2690" i="4" s="1"/>
  <c r="A2691" i="4" s="1"/>
  <c r="A2692" i="4" s="1"/>
  <c r="A2693" i="4" s="1"/>
  <c r="A2694" i="4" s="1"/>
  <c r="A2695" i="4" s="1"/>
  <c r="A2696" i="4" s="1"/>
  <c r="A2697" i="4" s="1"/>
  <c r="A2698" i="4" s="1"/>
  <c r="A2699" i="4" s="1"/>
  <c r="A2700" i="4" s="1"/>
  <c r="A2701" i="4" s="1"/>
  <c r="A2702" i="4" s="1"/>
  <c r="A2703" i="4" s="1"/>
  <c r="A2704" i="4" s="1"/>
  <c r="A2705" i="4" s="1"/>
  <c r="A2706" i="4" s="1"/>
  <c r="A2707" i="4" s="1"/>
  <c r="A2708" i="4" s="1"/>
  <c r="A2709" i="4" s="1"/>
  <c r="A2710" i="4" s="1"/>
  <c r="A2711" i="4" s="1"/>
  <c r="A2712" i="4" s="1"/>
  <c r="A2713" i="4" s="1"/>
  <c r="A2714" i="4" s="1"/>
  <c r="A2715" i="4" s="1"/>
  <c r="A2716" i="4" s="1"/>
  <c r="A2717" i="4" s="1"/>
  <c r="A2718" i="4" s="1"/>
  <c r="A2719" i="4" s="1"/>
  <c r="A2720" i="4" s="1"/>
  <c r="A2721" i="4" s="1"/>
  <c r="A2722" i="4" s="1"/>
  <c r="A2723" i="4" s="1"/>
  <c r="A2724" i="4" s="1"/>
  <c r="A2725" i="4" s="1"/>
  <c r="A2726" i="4" s="1"/>
  <c r="A2727" i="4" s="1"/>
  <c r="A2728" i="4" s="1"/>
  <c r="A2729" i="4" s="1"/>
  <c r="A2730" i="4" s="1"/>
  <c r="A2731" i="4" s="1"/>
  <c r="A2732" i="4" s="1"/>
  <c r="A2733" i="4" s="1"/>
  <c r="A2734" i="4" s="1"/>
  <c r="A2735" i="4" s="1"/>
  <c r="A2736" i="4" s="1"/>
  <c r="A2737" i="4" s="1"/>
  <c r="A2738" i="4" s="1"/>
  <c r="A2739" i="4" s="1"/>
  <c r="A2740" i="4" s="1"/>
  <c r="A2741" i="4" s="1"/>
  <c r="A2742" i="4" s="1"/>
  <c r="A2743" i="4" s="1"/>
  <c r="A2744" i="4" s="1"/>
  <c r="A2745" i="4" s="1"/>
  <c r="A2746" i="4" s="1"/>
  <c r="A2747" i="4" s="1"/>
  <c r="A2748" i="4" s="1"/>
  <c r="A2749" i="4" s="1"/>
  <c r="A2750" i="4" s="1"/>
  <c r="A2751" i="4" s="1"/>
  <c r="A2752" i="4" s="1"/>
  <c r="A2753" i="4" s="1"/>
  <c r="A2754" i="4" s="1"/>
  <c r="A2755" i="4" s="1"/>
  <c r="A2756" i="4" s="1"/>
  <c r="A2757" i="4" s="1"/>
  <c r="A2758" i="4" s="1"/>
  <c r="A2759" i="4" s="1"/>
  <c r="A2760" i="4" s="1"/>
  <c r="A2761" i="4" s="1"/>
  <c r="A2762" i="4" s="1"/>
  <c r="A2763" i="4" s="1"/>
  <c r="A2764" i="4" s="1"/>
  <c r="A2765" i="4" s="1"/>
  <c r="A2766" i="4" s="1"/>
  <c r="A2767" i="4" s="1"/>
  <c r="A2768" i="4" s="1"/>
  <c r="A2769" i="4" s="1"/>
  <c r="A2770" i="4" s="1"/>
  <c r="A2771" i="4" s="1"/>
  <c r="A2772" i="4" s="1"/>
  <c r="A2773" i="4" s="1"/>
  <c r="A2774" i="4" s="1"/>
  <c r="A2775" i="4" s="1"/>
  <c r="A2776" i="4" s="1"/>
  <c r="A2777" i="4" s="1"/>
  <c r="A2778" i="4" s="1"/>
  <c r="A2779" i="4" s="1"/>
  <c r="A2780" i="4" s="1"/>
  <c r="A2781" i="4" s="1"/>
  <c r="A2782" i="4" s="1"/>
  <c r="A2783" i="4" s="1"/>
  <c r="A2784" i="4" s="1"/>
  <c r="A2785" i="4" s="1"/>
  <c r="A2786" i="4" s="1"/>
  <c r="A2787" i="4" s="1"/>
  <c r="A2788" i="4" s="1"/>
  <c r="A2789" i="4" s="1"/>
  <c r="A2790" i="4" s="1"/>
  <c r="A2791" i="4" s="1"/>
  <c r="A2792" i="4" s="1"/>
  <c r="A2793" i="4" s="1"/>
  <c r="A2794" i="4" s="1"/>
  <c r="A2795" i="4" s="1"/>
  <c r="A2796" i="4" s="1"/>
  <c r="A2797" i="4" s="1"/>
  <c r="A2798" i="4" s="1"/>
  <c r="A2799" i="4" s="1"/>
  <c r="A2800" i="4" s="1"/>
  <c r="A2801" i="4" s="1"/>
  <c r="A2802" i="4" s="1"/>
  <c r="A2803" i="4" s="1"/>
  <c r="A2804" i="4" s="1"/>
  <c r="A2805" i="4" s="1"/>
  <c r="A2806" i="4" s="1"/>
  <c r="A2807" i="4" s="1"/>
  <c r="A2808" i="4" s="1"/>
  <c r="A2809" i="4" s="1"/>
  <c r="A2810" i="4" s="1"/>
  <c r="A2811" i="4" s="1"/>
  <c r="A2812" i="4" s="1"/>
  <c r="A2813" i="4" s="1"/>
  <c r="A2814" i="4" s="1"/>
  <c r="A2815" i="4" s="1"/>
  <c r="A2816" i="4" s="1"/>
  <c r="A2817" i="4" s="1"/>
  <c r="A2818" i="4" s="1"/>
  <c r="A2819" i="4" s="1"/>
  <c r="A2820" i="4" s="1"/>
  <c r="A2821" i="4" s="1"/>
  <c r="A2822" i="4" s="1"/>
  <c r="A2823" i="4" s="1"/>
  <c r="A2824" i="4" s="1"/>
  <c r="A2825" i="4" s="1"/>
  <c r="A2826" i="4" s="1"/>
  <c r="A2827" i="4" s="1"/>
  <c r="A2828" i="4" s="1"/>
  <c r="A2829" i="4" s="1"/>
  <c r="A2830" i="4" s="1"/>
  <c r="A2831" i="4" s="1"/>
  <c r="A2832" i="4" s="1"/>
  <c r="A2833" i="4" s="1"/>
  <c r="A2834" i="4" s="1"/>
  <c r="A2835" i="4" s="1"/>
  <c r="A2836" i="4" s="1"/>
  <c r="A2837" i="4" s="1"/>
  <c r="A2838" i="4" s="1"/>
  <c r="A2839" i="4" s="1"/>
  <c r="A2840" i="4" s="1"/>
  <c r="A2841" i="4" s="1"/>
  <c r="A2842" i="4" s="1"/>
  <c r="A2843" i="4" s="1"/>
  <c r="A2844" i="4" s="1"/>
  <c r="A2845" i="4" s="1"/>
  <c r="A2846" i="4" s="1"/>
  <c r="A2847" i="4" s="1"/>
  <c r="A2848" i="4" s="1"/>
  <c r="A2849" i="4" s="1"/>
  <c r="A2850" i="4" s="1"/>
  <c r="A2851" i="4" s="1"/>
  <c r="A2852" i="4" s="1"/>
  <c r="A2853" i="4" s="1"/>
  <c r="A2854" i="4" s="1"/>
  <c r="A2855" i="4" s="1"/>
  <c r="A2856" i="4" s="1"/>
  <c r="A2857" i="4" s="1"/>
  <c r="A2858" i="4" s="1"/>
  <c r="A2859" i="4" s="1"/>
  <c r="A2860" i="4" s="1"/>
  <c r="A2861" i="4" s="1"/>
  <c r="A2862" i="4" s="1"/>
  <c r="A2863" i="4" s="1"/>
  <c r="A2864" i="4" s="1"/>
  <c r="A2865" i="4" s="1"/>
  <c r="A2866" i="4" s="1"/>
  <c r="A2867" i="4" s="1"/>
  <c r="A2868" i="4" s="1"/>
  <c r="A2869" i="4" s="1"/>
  <c r="A2870" i="4" s="1"/>
  <c r="A2871" i="4" s="1"/>
  <c r="A2872" i="4" s="1"/>
  <c r="A2873" i="4" s="1"/>
  <c r="A2874" i="4" s="1"/>
  <c r="A2875" i="4" s="1"/>
  <c r="A2876" i="4" s="1"/>
  <c r="A2877" i="4" s="1"/>
  <c r="A2878" i="4" s="1"/>
  <c r="A2879" i="4" s="1"/>
  <c r="A2880" i="4" s="1"/>
  <c r="A2881" i="4" s="1"/>
  <c r="A2882" i="4" s="1"/>
  <c r="A2883" i="4" s="1"/>
  <c r="A2884" i="4" s="1"/>
  <c r="A2885" i="4" s="1"/>
  <c r="A2886" i="4" s="1"/>
  <c r="A2887" i="4" s="1"/>
  <c r="A2888" i="4" s="1"/>
  <c r="A2889" i="4" s="1"/>
  <c r="A2890" i="4" s="1"/>
  <c r="A2891" i="4" s="1"/>
  <c r="A2892" i="4" s="1"/>
  <c r="A2893" i="4" s="1"/>
  <c r="A2894" i="4" s="1"/>
  <c r="A2895" i="4" s="1"/>
  <c r="A2896" i="4" s="1"/>
  <c r="A2897" i="4" s="1"/>
  <c r="A2898" i="4" s="1"/>
  <c r="A2899" i="4" s="1"/>
  <c r="A2900" i="4" s="1"/>
  <c r="A2901" i="4" s="1"/>
  <c r="A2902" i="4" s="1"/>
  <c r="A2903" i="4" s="1"/>
  <c r="A2904" i="4" s="1"/>
  <c r="A2905" i="4" s="1"/>
  <c r="A2906" i="4" s="1"/>
  <c r="A2907" i="4" s="1"/>
  <c r="A2908" i="4" s="1"/>
  <c r="A2909" i="4" s="1"/>
  <c r="A2910" i="4" s="1"/>
  <c r="A2911" i="4" s="1"/>
  <c r="A2912" i="4" s="1"/>
  <c r="A2913" i="4" s="1"/>
  <c r="A2914" i="4" s="1"/>
  <c r="A2915" i="4" s="1"/>
  <c r="A2916" i="4" s="1"/>
  <c r="A2917" i="4" s="1"/>
  <c r="A2918" i="4" s="1"/>
  <c r="A2919" i="4" s="1"/>
  <c r="A2920" i="4" s="1"/>
  <c r="A2921" i="4" s="1"/>
  <c r="A2922" i="4" s="1"/>
  <c r="A2923" i="4" s="1"/>
  <c r="A2924" i="4" s="1"/>
  <c r="A2925" i="4" s="1"/>
  <c r="A2926" i="4" s="1"/>
  <c r="A2927" i="4" s="1"/>
  <c r="A2928" i="4" s="1"/>
  <c r="A2929" i="4" s="1"/>
  <c r="A2930" i="4" s="1"/>
  <c r="A2931" i="4" s="1"/>
  <c r="A2932" i="4" s="1"/>
  <c r="A2933" i="4" s="1"/>
  <c r="A2934" i="4" s="1"/>
  <c r="A2935" i="4" s="1"/>
  <c r="A2936" i="4" s="1"/>
  <c r="A2937" i="4" s="1"/>
  <c r="A2938" i="4" s="1"/>
  <c r="A2939" i="4" s="1"/>
  <c r="A2940" i="4" s="1"/>
  <c r="A2941" i="4" s="1"/>
  <c r="A2942" i="4" s="1"/>
  <c r="A2943" i="4" s="1"/>
  <c r="A2944" i="4" s="1"/>
  <c r="A2945" i="4" s="1"/>
  <c r="A2946" i="4" s="1"/>
  <c r="A2947" i="4" s="1"/>
  <c r="A2948" i="4" s="1"/>
  <c r="A2949" i="4" s="1"/>
  <c r="A2950" i="4" s="1"/>
  <c r="A2951" i="4" s="1"/>
  <c r="A2952" i="4" s="1"/>
  <c r="A2953" i="4" s="1"/>
  <c r="A2954" i="4" s="1"/>
  <c r="A2955" i="4" s="1"/>
  <c r="A2956" i="4" s="1"/>
  <c r="A2957" i="4" s="1"/>
  <c r="A2958" i="4" s="1"/>
  <c r="A2959" i="4" s="1"/>
  <c r="A2960" i="4" s="1"/>
  <c r="A2961" i="4" s="1"/>
  <c r="A2962" i="4" s="1"/>
  <c r="A2963" i="4" s="1"/>
  <c r="A2964" i="4" s="1"/>
  <c r="A2965" i="4" s="1"/>
  <c r="A2966" i="4" s="1"/>
  <c r="A2967" i="4" s="1"/>
  <c r="A2968" i="4" s="1"/>
  <c r="A2969" i="4" s="1"/>
  <c r="A2970" i="4" s="1"/>
  <c r="A2971" i="4" s="1"/>
  <c r="A2972" i="4" s="1"/>
  <c r="A2973" i="4" s="1"/>
  <c r="A2974" i="4" s="1"/>
  <c r="A2975" i="4" s="1"/>
  <c r="A2976" i="4" s="1"/>
  <c r="A2977" i="4" s="1"/>
  <c r="A2978" i="4" s="1"/>
  <c r="A2979" i="4" s="1"/>
  <c r="A2980" i="4" s="1"/>
  <c r="A2981" i="4" s="1"/>
  <c r="A2982" i="4" s="1"/>
  <c r="A2983" i="4" s="1"/>
  <c r="A2984" i="4" s="1"/>
  <c r="A2985" i="4" s="1"/>
  <c r="A2986" i="4" s="1"/>
  <c r="A2987" i="4" s="1"/>
  <c r="A2988" i="4" s="1"/>
  <c r="A2989" i="4" s="1"/>
  <c r="A2990" i="4" s="1"/>
  <c r="A2991" i="4" s="1"/>
  <c r="A2992" i="4" s="1"/>
  <c r="A2993" i="4" s="1"/>
  <c r="A2994" i="4" s="1"/>
  <c r="A2995" i="4" s="1"/>
  <c r="A2996" i="4" s="1"/>
  <c r="A2997" i="4" s="1"/>
  <c r="A2998" i="4" s="1"/>
  <c r="A2999" i="4" s="1"/>
  <c r="A3000" i="4" s="1"/>
  <c r="A3001" i="4" s="1"/>
  <c r="A3002" i="4" s="1"/>
  <c r="A3003" i="4" s="1"/>
  <c r="A3004" i="4" s="1"/>
  <c r="A3005" i="4" s="1"/>
  <c r="A3006" i="4" s="1"/>
  <c r="A3007" i="4" s="1"/>
  <c r="A3008" i="4" s="1"/>
  <c r="A3009" i="4" s="1"/>
  <c r="A3010" i="4" s="1"/>
  <c r="A3011" i="4" s="1"/>
  <c r="A3012" i="4" s="1"/>
  <c r="A3013" i="4" s="1"/>
  <c r="A3014" i="4" s="1"/>
  <c r="A3015" i="4" s="1"/>
  <c r="A3016" i="4" s="1"/>
  <c r="A3017" i="4" s="1"/>
  <c r="A3018" i="4" s="1"/>
  <c r="A3019" i="4" s="1"/>
  <c r="A3020" i="4" s="1"/>
  <c r="A3021" i="4" s="1"/>
  <c r="A3022" i="4" s="1"/>
  <c r="A3023" i="4" s="1"/>
  <c r="A3024" i="4" s="1"/>
  <c r="A3025" i="4" s="1"/>
  <c r="A3026" i="4" s="1"/>
  <c r="A3027" i="4" s="1"/>
  <c r="A3028" i="4" s="1"/>
  <c r="A3029" i="4" s="1"/>
  <c r="A3030" i="4" s="1"/>
  <c r="A3031" i="4" s="1"/>
  <c r="A3032" i="4" s="1"/>
  <c r="A3033" i="4" s="1"/>
  <c r="A3034" i="4" s="1"/>
  <c r="A3035" i="4" s="1"/>
  <c r="A3036" i="4" s="1"/>
  <c r="A3037" i="4" s="1"/>
  <c r="A3038" i="4" s="1"/>
  <c r="A3039" i="4" s="1"/>
  <c r="A3040" i="4" s="1"/>
  <c r="A3041" i="4" s="1"/>
  <c r="A3042" i="4" s="1"/>
  <c r="A3043" i="4" s="1"/>
  <c r="A3044" i="4" s="1"/>
  <c r="A3045" i="4" s="1"/>
  <c r="A3046" i="4" s="1"/>
  <c r="A3047" i="4" s="1"/>
  <c r="A3048" i="4" s="1"/>
  <c r="A3049" i="4" s="1"/>
  <c r="A3050" i="4" s="1"/>
  <c r="A3051" i="4" s="1"/>
  <c r="A3052" i="4" s="1"/>
  <c r="A3053" i="4" s="1"/>
  <c r="A3054" i="4" s="1"/>
  <c r="A3055" i="4" s="1"/>
  <c r="A3056" i="4" s="1"/>
  <c r="A3057" i="4" s="1"/>
  <c r="A3058" i="4" s="1"/>
  <c r="A3059" i="4" s="1"/>
  <c r="A3060" i="4" s="1"/>
  <c r="A3061" i="4" s="1"/>
  <c r="A3062" i="4" s="1"/>
  <c r="A3063" i="4" s="1"/>
  <c r="A3064" i="4" s="1"/>
  <c r="A3065" i="4" s="1"/>
  <c r="A3066" i="4" s="1"/>
  <c r="A3067" i="4" s="1"/>
  <c r="A3068" i="4" s="1"/>
  <c r="A3069" i="4" s="1"/>
  <c r="A3070" i="4" s="1"/>
  <c r="A3071" i="4" s="1"/>
  <c r="A3072" i="4" s="1"/>
  <c r="A3073" i="4" s="1"/>
  <c r="A3074" i="4" s="1"/>
  <c r="A3075" i="4" s="1"/>
  <c r="A3076" i="4" s="1"/>
  <c r="A3077" i="4" s="1"/>
  <c r="A3078" i="4" s="1"/>
  <c r="A3079" i="4" s="1"/>
  <c r="A3080" i="4" s="1"/>
  <c r="A3081" i="4" s="1"/>
  <c r="A3082" i="4" s="1"/>
  <c r="A3083" i="4" s="1"/>
  <c r="A3084" i="4" s="1"/>
  <c r="A3085" i="4" s="1"/>
  <c r="A3086" i="4" s="1"/>
  <c r="A3087" i="4" s="1"/>
  <c r="A3088" i="4" s="1"/>
  <c r="A3089" i="4" s="1"/>
  <c r="A3090" i="4" s="1"/>
  <c r="A3091" i="4" s="1"/>
  <c r="A3092" i="4" s="1"/>
  <c r="A3093" i="4" s="1"/>
  <c r="A3094" i="4" s="1"/>
  <c r="A3095" i="4" s="1"/>
  <c r="A3096" i="4" s="1"/>
  <c r="A3097" i="4" s="1"/>
  <c r="A3098" i="4" s="1"/>
  <c r="A3099" i="4" s="1"/>
  <c r="A3100" i="4" s="1"/>
  <c r="A3101" i="4" s="1"/>
  <c r="A3102" i="4" s="1"/>
  <c r="A3103" i="4" s="1"/>
  <c r="A3104" i="4" s="1"/>
  <c r="A3105" i="4" s="1"/>
  <c r="A3106" i="4" s="1"/>
  <c r="A3107" i="4" s="1"/>
  <c r="A3108" i="4" s="1"/>
  <c r="A3109" i="4" s="1"/>
  <c r="A3110" i="4" s="1"/>
  <c r="A3111" i="4" s="1"/>
  <c r="A6" i="4"/>
  <c r="K381" i="16" l="1"/>
  <c r="K382" i="16"/>
  <c r="K384" i="16"/>
  <c r="H331" i="20"/>
  <c r="H332" i="20"/>
  <c r="H333" i="20"/>
  <c r="H334" i="20"/>
  <c r="H335" i="20"/>
  <c r="H336" i="20"/>
  <c r="H337" i="20"/>
  <c r="H338" i="20"/>
  <c r="H339" i="20"/>
  <c r="H340" i="20"/>
  <c r="H341" i="20"/>
  <c r="H342" i="20"/>
  <c r="H343" i="20"/>
  <c r="H344" i="20"/>
  <c r="H345" i="20"/>
  <c r="H346" i="20"/>
  <c r="H347" i="20"/>
  <c r="H348" i="20"/>
  <c r="H349" i="20"/>
  <c r="H350" i="20"/>
  <c r="H351" i="20"/>
  <c r="H352" i="20"/>
  <c r="H353" i="20"/>
  <c r="H354" i="20"/>
  <c r="H355" i="20"/>
  <c r="H356" i="20"/>
  <c r="H357" i="20"/>
  <c r="H358" i="20"/>
  <c r="H359" i="20"/>
  <c r="H360" i="20"/>
  <c r="H361" i="20"/>
  <c r="H362" i="20"/>
  <c r="H363" i="20"/>
  <c r="H364" i="20"/>
  <c r="H365" i="20"/>
  <c r="H366" i="20"/>
  <c r="H367" i="20"/>
  <c r="H368" i="20"/>
  <c r="H369" i="20"/>
  <c r="H370" i="20"/>
  <c r="H371" i="20"/>
  <c r="H372" i="20"/>
  <c r="H373" i="20"/>
  <c r="H374" i="20"/>
  <c r="H375" i="20"/>
  <c r="H376" i="20"/>
  <c r="H377" i="20"/>
  <c r="H378" i="20"/>
  <c r="H379" i="20"/>
  <c r="H380" i="20"/>
  <c r="H381" i="20"/>
  <c r="H382" i="20"/>
  <c r="H383" i="20"/>
  <c r="H384" i="20"/>
  <c r="H385" i="20"/>
  <c r="H386" i="20"/>
  <c r="H387" i="20"/>
  <c r="H388" i="20"/>
  <c r="H389" i="20"/>
  <c r="H390" i="20"/>
  <c r="H391" i="20"/>
  <c r="H392" i="20"/>
  <c r="H393" i="20"/>
  <c r="H394" i="20"/>
  <c r="H395" i="20"/>
  <c r="H396" i="20"/>
  <c r="H397" i="20"/>
  <c r="H398" i="20"/>
  <c r="H399" i="20"/>
  <c r="H400" i="20"/>
  <c r="H401" i="20"/>
  <c r="H402" i="20"/>
  <c r="H403" i="20"/>
  <c r="H404" i="20"/>
  <c r="H405" i="20"/>
  <c r="H406" i="20"/>
  <c r="H407" i="20"/>
  <c r="H408" i="20"/>
  <c r="H409" i="20"/>
  <c r="H410" i="20"/>
  <c r="H411" i="20"/>
  <c r="H412" i="20"/>
  <c r="H413" i="20"/>
  <c r="H414" i="20"/>
  <c r="H415" i="20"/>
  <c r="H416" i="20"/>
  <c r="H417" i="20"/>
  <c r="H418" i="20"/>
  <c r="H330" i="20"/>
  <c r="H357" i="19"/>
  <c r="H358" i="19"/>
  <c r="H359" i="19"/>
  <c r="H360" i="19"/>
  <c r="H361" i="19"/>
  <c r="H362" i="19"/>
  <c r="H363" i="19"/>
  <c r="H364" i="19"/>
  <c r="H365" i="19"/>
  <c r="H366" i="19"/>
  <c r="H367" i="19"/>
  <c r="H368" i="19"/>
  <c r="H369" i="19"/>
  <c r="H370" i="19"/>
  <c r="H371" i="19"/>
  <c r="H372" i="19"/>
  <c r="H373" i="19"/>
  <c r="H374" i="19"/>
  <c r="H375" i="19"/>
  <c r="H376" i="19"/>
  <c r="H377" i="19"/>
  <c r="H378" i="19"/>
  <c r="H379" i="19"/>
  <c r="H380" i="19"/>
  <c r="H381" i="19"/>
  <c r="H382" i="19"/>
  <c r="H383" i="19"/>
  <c r="H384" i="19"/>
  <c r="H385" i="19"/>
  <c r="H386" i="19"/>
  <c r="H387" i="19"/>
  <c r="H388" i="19"/>
  <c r="H389" i="19"/>
  <c r="H390" i="19"/>
  <c r="H391" i="19"/>
  <c r="H392" i="19"/>
  <c r="H393" i="19"/>
  <c r="H394" i="19"/>
  <c r="H395" i="19"/>
  <c r="H396" i="19"/>
  <c r="H397" i="19"/>
  <c r="H398" i="19"/>
  <c r="H399" i="19"/>
  <c r="H400" i="19"/>
  <c r="H401" i="19"/>
  <c r="H402" i="19"/>
  <c r="H403" i="19"/>
  <c r="H404" i="19"/>
  <c r="H405" i="19"/>
  <c r="H406" i="19"/>
  <c r="H407" i="19"/>
  <c r="H408" i="19"/>
  <c r="H409" i="19"/>
  <c r="H410" i="19"/>
  <c r="H411" i="19"/>
  <c r="H412" i="19"/>
  <c r="H413" i="19"/>
  <c r="H414" i="19"/>
  <c r="H415" i="19"/>
  <c r="H416" i="19"/>
  <c r="H417" i="19"/>
  <c r="H418" i="19"/>
  <c r="H419" i="19"/>
  <c r="H420" i="19"/>
  <c r="H421" i="19"/>
  <c r="H422" i="19"/>
  <c r="H423" i="19"/>
  <c r="H424" i="19"/>
  <c r="H425" i="19"/>
  <c r="H426" i="19"/>
  <c r="H427" i="19"/>
  <c r="H428" i="19"/>
  <c r="H429" i="19"/>
  <c r="H430" i="19"/>
  <c r="H431" i="19"/>
  <c r="H432" i="19"/>
  <c r="H433" i="19"/>
  <c r="H434" i="19"/>
  <c r="H435" i="19"/>
  <c r="H436" i="19"/>
  <c r="H437" i="19"/>
  <c r="H438" i="19"/>
  <c r="H439" i="19"/>
  <c r="H440" i="19"/>
  <c r="H441" i="19"/>
  <c r="H442" i="19"/>
  <c r="H443" i="19"/>
  <c r="H444" i="19"/>
  <c r="H445" i="19"/>
  <c r="H446" i="19"/>
  <c r="H447" i="19"/>
  <c r="H448" i="19"/>
  <c r="H449" i="19"/>
  <c r="H450" i="19"/>
  <c r="H451" i="19"/>
  <c r="H452" i="19"/>
  <c r="H453" i="19"/>
  <c r="H454" i="19"/>
  <c r="H455" i="19"/>
  <c r="H456" i="19"/>
  <c r="H457" i="19"/>
  <c r="H458" i="19"/>
  <c r="H459" i="19"/>
  <c r="H460" i="19"/>
  <c r="H461" i="19"/>
  <c r="H462" i="19"/>
  <c r="H463" i="19"/>
  <c r="H464" i="19"/>
  <c r="H465" i="19"/>
  <c r="H466" i="19"/>
  <c r="H467" i="19"/>
  <c r="H468" i="19"/>
  <c r="H469" i="19"/>
  <c r="H470" i="19"/>
  <c r="H471" i="19"/>
  <c r="H472" i="19"/>
  <c r="H473" i="19"/>
  <c r="H474" i="19"/>
  <c r="H475" i="19"/>
  <c r="H476" i="19"/>
  <c r="H477" i="19"/>
  <c r="H478" i="19"/>
  <c r="H479" i="19"/>
  <c r="H480" i="19"/>
  <c r="H481" i="19"/>
  <c r="H482" i="19"/>
  <c r="H483" i="19"/>
  <c r="H484" i="19"/>
  <c r="H485" i="19"/>
  <c r="H486" i="19"/>
  <c r="H487" i="19"/>
  <c r="H488" i="19"/>
  <c r="H489" i="19"/>
  <c r="H490" i="19"/>
  <c r="H491" i="19"/>
  <c r="H492" i="19"/>
  <c r="H493" i="19"/>
  <c r="H494" i="19"/>
  <c r="H495" i="19"/>
  <c r="H496" i="19"/>
  <c r="H497" i="19"/>
  <c r="H498" i="19"/>
  <c r="H499" i="19"/>
  <c r="H500" i="19"/>
  <c r="H501" i="19"/>
  <c r="H502" i="19"/>
  <c r="H503" i="19"/>
  <c r="H504" i="19"/>
  <c r="H505" i="19"/>
  <c r="H506" i="19"/>
  <c r="H507" i="19"/>
  <c r="H508" i="19"/>
  <c r="H509" i="19"/>
  <c r="H510" i="19"/>
  <c r="H511" i="19"/>
  <c r="H512" i="19"/>
  <c r="H513" i="19"/>
  <c r="H514" i="19"/>
  <c r="H515" i="19"/>
  <c r="H516" i="19"/>
  <c r="H517" i="19"/>
  <c r="H518" i="19"/>
  <c r="H519" i="19"/>
  <c r="H520" i="19"/>
  <c r="H521" i="19"/>
  <c r="H522" i="19"/>
  <c r="H523" i="19"/>
  <c r="H524" i="19"/>
  <c r="H525" i="19"/>
  <c r="H526" i="19"/>
  <c r="H527" i="19"/>
  <c r="H528" i="19"/>
  <c r="H529" i="19"/>
  <c r="H530" i="19"/>
  <c r="H531" i="19"/>
  <c r="H532" i="19"/>
  <c r="H533" i="19"/>
  <c r="H534" i="19"/>
  <c r="H535" i="19"/>
  <c r="H536" i="19"/>
  <c r="H537" i="19"/>
  <c r="H538" i="19"/>
  <c r="H539" i="19"/>
  <c r="H540" i="19"/>
  <c r="H541" i="19"/>
  <c r="H542" i="19"/>
  <c r="H543" i="19"/>
  <c r="H544" i="19"/>
  <c r="H545" i="19"/>
  <c r="H546" i="19"/>
  <c r="H547" i="19"/>
  <c r="H548" i="19"/>
  <c r="H549" i="19"/>
  <c r="H550" i="19"/>
  <c r="H551" i="19"/>
  <c r="H552" i="19"/>
  <c r="H553" i="19"/>
  <c r="H554" i="19"/>
  <c r="H555" i="19"/>
  <c r="H556" i="19"/>
  <c r="H557" i="19"/>
  <c r="H558" i="19"/>
  <c r="H559" i="19"/>
  <c r="H560" i="19"/>
  <c r="H561" i="19"/>
  <c r="H562" i="19"/>
  <c r="H563" i="19"/>
  <c r="H564" i="19"/>
  <c r="H565" i="19"/>
  <c r="H566" i="19"/>
  <c r="H567" i="19"/>
  <c r="H568" i="19"/>
  <c r="H569" i="19"/>
  <c r="H570" i="19"/>
  <c r="H571" i="19"/>
  <c r="H572" i="19"/>
  <c r="H573" i="19"/>
  <c r="H574" i="19"/>
  <c r="H575" i="19"/>
  <c r="H576" i="19"/>
  <c r="H577" i="19"/>
  <c r="H578" i="19"/>
  <c r="H579" i="19"/>
  <c r="H580" i="19"/>
  <c r="H581" i="19"/>
  <c r="H582" i="19"/>
  <c r="H583" i="19"/>
  <c r="H584" i="19"/>
  <c r="H585" i="19"/>
  <c r="H586" i="19"/>
  <c r="H587" i="19"/>
  <c r="H588" i="19"/>
  <c r="H589" i="19"/>
  <c r="H590" i="19"/>
  <c r="H591" i="19"/>
  <c r="H592" i="19"/>
  <c r="H593" i="19"/>
  <c r="H594" i="19"/>
  <c r="H595" i="19"/>
  <c r="H596" i="19"/>
  <c r="H597" i="19"/>
  <c r="H598" i="19"/>
  <c r="H599" i="19"/>
  <c r="H600" i="19"/>
  <c r="H601" i="19"/>
  <c r="H602" i="19"/>
  <c r="H603" i="19"/>
  <c r="H604" i="19"/>
  <c r="H605" i="19"/>
  <c r="H606" i="19"/>
  <c r="H607" i="19"/>
  <c r="H608" i="19"/>
  <c r="H609" i="19"/>
  <c r="H610" i="19"/>
  <c r="H611" i="19"/>
  <c r="H612" i="19"/>
  <c r="H613" i="19"/>
  <c r="H614" i="19"/>
  <c r="H615" i="19"/>
  <c r="H616" i="19"/>
  <c r="H617" i="19"/>
  <c r="H618" i="19"/>
  <c r="H619" i="19"/>
  <c r="H620" i="19"/>
  <c r="H621" i="19"/>
  <c r="H622" i="19"/>
  <c r="H623" i="19"/>
  <c r="H624" i="19"/>
  <c r="H625" i="19"/>
  <c r="H626" i="19"/>
  <c r="H627" i="19"/>
  <c r="H628" i="19"/>
  <c r="H629" i="19"/>
  <c r="H630" i="19"/>
  <c r="H631" i="19"/>
  <c r="H632" i="19"/>
  <c r="H633" i="19"/>
  <c r="H634" i="19"/>
  <c r="H635" i="19"/>
  <c r="H636" i="19"/>
  <c r="H637" i="19"/>
  <c r="H638" i="19"/>
  <c r="H639" i="19"/>
  <c r="H640" i="19"/>
  <c r="H641" i="19"/>
  <c r="H642" i="19"/>
  <c r="H643" i="19"/>
  <c r="H644" i="19"/>
  <c r="H645" i="19"/>
  <c r="H646" i="19"/>
  <c r="H647" i="19"/>
  <c r="H648" i="19"/>
  <c r="H649" i="19"/>
  <c r="H650" i="19"/>
  <c r="H651" i="19"/>
  <c r="H652" i="19"/>
  <c r="H653" i="19"/>
  <c r="H654" i="19"/>
  <c r="H655" i="19"/>
  <c r="H656" i="19"/>
  <c r="H657" i="19"/>
  <c r="H658" i="19"/>
  <c r="H356" i="19"/>
  <c r="F326" i="21"/>
  <c r="F642" i="20"/>
  <c r="F685" i="19"/>
  <c r="H306" i="18"/>
  <c r="H307" i="18"/>
  <c r="H308" i="18"/>
  <c r="H309" i="18"/>
  <c r="H310" i="18"/>
  <c r="H311" i="18"/>
  <c r="H312" i="18"/>
  <c r="H313" i="18"/>
  <c r="H314" i="18"/>
  <c r="H315" i="18"/>
  <c r="H316" i="18"/>
  <c r="H317" i="18"/>
  <c r="H318" i="18"/>
  <c r="H319" i="18"/>
  <c r="H320" i="18"/>
  <c r="H321" i="18"/>
  <c r="H322" i="18"/>
  <c r="H323" i="18"/>
  <c r="H324" i="18"/>
  <c r="H325" i="18"/>
  <c r="H326" i="18"/>
  <c r="H327" i="18"/>
  <c r="H328" i="18"/>
  <c r="H329" i="18"/>
  <c r="H330" i="18"/>
  <c r="H331" i="18"/>
  <c r="H332" i="18"/>
  <c r="H333" i="18"/>
  <c r="H334" i="18"/>
  <c r="H335" i="18"/>
  <c r="H336" i="18"/>
  <c r="H337" i="18"/>
  <c r="H338" i="18"/>
  <c r="H339" i="18"/>
  <c r="H340" i="18"/>
  <c r="H341" i="18"/>
  <c r="H342" i="18"/>
  <c r="H343" i="18"/>
  <c r="H344" i="18"/>
  <c r="H345" i="18"/>
  <c r="H346" i="18"/>
  <c r="H347" i="18"/>
  <c r="H348" i="18"/>
  <c r="H349" i="18"/>
  <c r="H350" i="18"/>
  <c r="H351" i="18"/>
  <c r="H352" i="18"/>
  <c r="H353" i="18"/>
  <c r="H354" i="18"/>
  <c r="H355" i="18"/>
  <c r="H356" i="18"/>
  <c r="H357" i="18"/>
  <c r="H358" i="18"/>
  <c r="H359" i="18"/>
  <c r="H360" i="18"/>
  <c r="H361" i="18"/>
  <c r="H362" i="18"/>
  <c r="H363" i="18"/>
  <c r="H364" i="18"/>
  <c r="H365" i="18"/>
  <c r="H366" i="18"/>
  <c r="H367" i="18"/>
  <c r="H368" i="18"/>
  <c r="H369" i="18"/>
  <c r="H370" i="18"/>
  <c r="H371" i="18"/>
  <c r="H372" i="18"/>
  <c r="H373" i="18"/>
  <c r="H374" i="18"/>
  <c r="H375" i="18"/>
  <c r="H376" i="18"/>
  <c r="H377" i="18"/>
  <c r="H378" i="18"/>
  <c r="H379" i="18"/>
  <c r="H380" i="18"/>
  <c r="H381" i="18"/>
  <c r="H382" i="18"/>
  <c r="H383" i="18"/>
  <c r="H384" i="18"/>
  <c r="H385" i="18"/>
  <c r="H386" i="18"/>
  <c r="H387" i="18"/>
  <c r="H388" i="18"/>
  <c r="H389" i="18"/>
  <c r="H390" i="18"/>
  <c r="H391" i="18"/>
  <c r="H392" i="18"/>
  <c r="H393" i="18"/>
  <c r="H394" i="18"/>
  <c r="H395" i="18"/>
  <c r="H396" i="18"/>
  <c r="H397" i="18"/>
  <c r="H398" i="18"/>
  <c r="H399" i="18"/>
  <c r="H400" i="18"/>
  <c r="H401" i="18"/>
  <c r="H402" i="18"/>
  <c r="H403" i="18"/>
  <c r="H404" i="18"/>
  <c r="H405" i="18"/>
  <c r="H406" i="18"/>
  <c r="H407" i="18"/>
  <c r="H408" i="18"/>
  <c r="H409" i="18"/>
  <c r="H410" i="18"/>
  <c r="H411" i="18"/>
  <c r="H412" i="18"/>
  <c r="H413" i="18"/>
  <c r="H414" i="18"/>
  <c r="H415" i="18"/>
  <c r="H416" i="18"/>
  <c r="H417" i="18"/>
  <c r="H418" i="18"/>
  <c r="H419" i="18"/>
  <c r="H420" i="18"/>
  <c r="H421" i="18"/>
  <c r="H422" i="18"/>
  <c r="H423" i="18"/>
  <c r="H424" i="18"/>
  <c r="H425" i="18"/>
  <c r="H426" i="18"/>
  <c r="H427" i="18"/>
  <c r="H428" i="18"/>
  <c r="H429" i="18"/>
  <c r="H430" i="18"/>
  <c r="H431" i="18"/>
  <c r="H432" i="18"/>
  <c r="H433" i="18"/>
  <c r="H434" i="18"/>
  <c r="H435" i="18"/>
  <c r="H436" i="18"/>
  <c r="H437" i="18"/>
  <c r="H438" i="18"/>
  <c r="H439" i="18"/>
  <c r="H440" i="18"/>
  <c r="H441" i="18"/>
  <c r="H442" i="18"/>
  <c r="H443" i="18"/>
  <c r="H444" i="18"/>
  <c r="H445" i="18"/>
  <c r="H446" i="18"/>
  <c r="H447" i="18"/>
  <c r="H448" i="18"/>
  <c r="H449" i="18"/>
  <c r="H450" i="18"/>
  <c r="H451" i="18"/>
  <c r="H452" i="18"/>
  <c r="H453" i="18"/>
  <c r="H454" i="18"/>
  <c r="H455" i="18"/>
  <c r="H456" i="18"/>
  <c r="H457" i="18"/>
  <c r="H458" i="18"/>
  <c r="H459" i="18"/>
  <c r="H460" i="18"/>
  <c r="H461" i="18"/>
  <c r="H462" i="18"/>
  <c r="H463" i="18"/>
  <c r="H464" i="18"/>
  <c r="H465" i="18"/>
  <c r="H466" i="18"/>
  <c r="H467" i="18"/>
  <c r="H468" i="18"/>
  <c r="H469" i="18"/>
  <c r="H470" i="18"/>
  <c r="H471" i="18"/>
  <c r="H472" i="18"/>
  <c r="H473" i="18"/>
  <c r="H474" i="18"/>
  <c r="H475" i="18"/>
  <c r="H476" i="18"/>
  <c r="H477" i="18"/>
  <c r="H478" i="18"/>
  <c r="H479" i="18"/>
  <c r="H480" i="18"/>
  <c r="H481" i="18"/>
  <c r="H482" i="18"/>
  <c r="H483" i="18"/>
  <c r="H484" i="18"/>
  <c r="H485" i="18"/>
  <c r="H486" i="18"/>
  <c r="H487" i="18"/>
  <c r="H488" i="18"/>
  <c r="H489" i="18"/>
  <c r="H490" i="18"/>
  <c r="H491" i="18"/>
  <c r="H492" i="18"/>
  <c r="H493" i="18"/>
  <c r="H494" i="18"/>
  <c r="H495" i="18"/>
  <c r="H496" i="18"/>
  <c r="H497" i="18"/>
  <c r="H498" i="18"/>
  <c r="H499" i="18"/>
  <c r="H500" i="18"/>
  <c r="H501" i="18"/>
  <c r="H502" i="18"/>
  <c r="H503" i="18"/>
  <c r="H504" i="18"/>
  <c r="H505" i="18"/>
  <c r="H506" i="18"/>
  <c r="H507" i="18"/>
  <c r="H508" i="18"/>
  <c r="H509" i="18"/>
  <c r="H510" i="18"/>
  <c r="H511" i="18"/>
  <c r="H512" i="18"/>
  <c r="H513" i="18"/>
  <c r="H514" i="18"/>
  <c r="H515" i="18"/>
  <c r="H516" i="18"/>
  <c r="H517" i="18"/>
  <c r="H518" i="18"/>
  <c r="H519" i="18"/>
  <c r="H520" i="18"/>
  <c r="H521" i="18"/>
  <c r="H522" i="18"/>
  <c r="H523" i="18"/>
  <c r="H524" i="18"/>
  <c r="H525" i="18"/>
  <c r="H526" i="18"/>
  <c r="H527" i="18"/>
  <c r="H528" i="18"/>
  <c r="H529" i="18"/>
  <c r="H530" i="18"/>
  <c r="H531" i="18"/>
  <c r="H532" i="18"/>
  <c r="H533" i="18"/>
  <c r="H534" i="18"/>
  <c r="H535" i="18"/>
  <c r="H536" i="18"/>
  <c r="H537" i="18"/>
  <c r="H538" i="18"/>
  <c r="H539" i="18"/>
  <c r="H540" i="18"/>
  <c r="H541" i="18"/>
  <c r="H542" i="18"/>
  <c r="H543" i="18"/>
  <c r="H544" i="18"/>
  <c r="H545" i="18"/>
  <c r="H546" i="18"/>
  <c r="H547" i="18"/>
  <c r="H305" i="18"/>
  <c r="F565" i="18"/>
  <c r="H393" i="17"/>
  <c r="H394" i="17"/>
  <c r="H395" i="17"/>
  <c r="H396" i="17"/>
  <c r="H397" i="17"/>
  <c r="H398" i="17"/>
  <c r="H399" i="17"/>
  <c r="H400" i="17"/>
  <c r="H401" i="17"/>
  <c r="H402" i="17"/>
  <c r="H403" i="17"/>
  <c r="H404" i="17"/>
  <c r="H405" i="17"/>
  <c r="H406" i="17"/>
  <c r="H407" i="17"/>
  <c r="H408" i="17"/>
  <c r="H409" i="17"/>
  <c r="H410" i="17"/>
  <c r="H411" i="17"/>
  <c r="H412" i="17"/>
  <c r="H413" i="17"/>
  <c r="H414" i="17"/>
  <c r="H415" i="17"/>
  <c r="H416" i="17"/>
  <c r="H417" i="17"/>
  <c r="H418" i="17"/>
  <c r="H419" i="17"/>
  <c r="H420" i="17"/>
  <c r="H421" i="17"/>
  <c r="H422" i="17"/>
  <c r="H423" i="17"/>
  <c r="H424" i="17"/>
  <c r="H425" i="17"/>
  <c r="H426" i="17"/>
  <c r="H427" i="17"/>
  <c r="H428" i="17"/>
  <c r="H429" i="17"/>
  <c r="H430" i="17"/>
  <c r="H431" i="17"/>
  <c r="H432" i="17"/>
  <c r="H433" i="17"/>
  <c r="H434" i="17"/>
  <c r="H435" i="17"/>
  <c r="H436" i="17"/>
  <c r="H437" i="17"/>
  <c r="H438" i="17"/>
  <c r="H439" i="17"/>
  <c r="H440" i="17"/>
  <c r="H441" i="17"/>
  <c r="H442" i="17"/>
  <c r="H443" i="17"/>
  <c r="H444" i="17"/>
  <c r="H445" i="17"/>
  <c r="H446" i="17"/>
  <c r="H447" i="17"/>
  <c r="H448" i="17"/>
  <c r="H449" i="17"/>
  <c r="H450" i="17"/>
  <c r="H451" i="17"/>
  <c r="H452" i="17"/>
  <c r="H453" i="17"/>
  <c r="H454" i="17"/>
  <c r="H455" i="17"/>
  <c r="H456" i="17"/>
  <c r="H457" i="17"/>
  <c r="H458" i="17"/>
  <c r="H459" i="17"/>
  <c r="H460" i="17"/>
  <c r="H461" i="17"/>
  <c r="H462" i="17"/>
  <c r="H463" i="17"/>
  <c r="H464" i="17"/>
  <c r="H465" i="17"/>
  <c r="H466" i="17"/>
  <c r="H467" i="17"/>
  <c r="H468" i="17"/>
  <c r="H469" i="17"/>
  <c r="H470" i="17"/>
  <c r="H471" i="17"/>
  <c r="H472" i="17"/>
  <c r="H473" i="17"/>
  <c r="H474" i="17"/>
  <c r="H475" i="17"/>
  <c r="H476" i="17"/>
  <c r="H477" i="17"/>
  <c r="H478" i="17"/>
  <c r="H479" i="17"/>
  <c r="H480" i="17"/>
  <c r="H481" i="17"/>
  <c r="H482" i="17"/>
  <c r="H483" i="17"/>
  <c r="H484" i="17"/>
  <c r="H485" i="17"/>
  <c r="H486" i="17"/>
  <c r="H487" i="17"/>
  <c r="H488" i="17"/>
  <c r="H489" i="17"/>
  <c r="H490" i="17"/>
  <c r="H491" i="17"/>
  <c r="H492" i="17"/>
  <c r="H493" i="17"/>
  <c r="H494" i="17"/>
  <c r="H495" i="17"/>
  <c r="H496" i="17"/>
  <c r="H497" i="17"/>
  <c r="H498" i="17"/>
  <c r="H499" i="17"/>
  <c r="H500" i="17"/>
  <c r="H501" i="17"/>
  <c r="H502" i="17"/>
  <c r="H503" i="17"/>
  <c r="H504" i="17"/>
  <c r="H505" i="17"/>
  <c r="H506" i="17"/>
  <c r="H507" i="17"/>
  <c r="H508" i="17"/>
  <c r="H509" i="17"/>
  <c r="H510" i="17"/>
  <c r="H511" i="17"/>
  <c r="H512" i="17"/>
  <c r="H513" i="17"/>
  <c r="H514" i="17"/>
  <c r="H515" i="17"/>
  <c r="H516" i="17"/>
  <c r="H517" i="17"/>
  <c r="H518" i="17"/>
  <c r="H519" i="17"/>
  <c r="H520" i="17"/>
  <c r="H521" i="17"/>
  <c r="H522" i="17"/>
  <c r="H523" i="17"/>
  <c r="H524" i="17"/>
  <c r="H525" i="17"/>
  <c r="H526" i="17"/>
  <c r="H527" i="17"/>
  <c r="H528" i="17"/>
  <c r="H529" i="17"/>
  <c r="H530" i="17"/>
  <c r="H531" i="17"/>
  <c r="H532" i="17"/>
  <c r="H533" i="17"/>
  <c r="H534" i="17"/>
  <c r="H535" i="17"/>
  <c r="H536" i="17"/>
  <c r="H537" i="17"/>
  <c r="H538" i="17"/>
  <c r="H539" i="17"/>
  <c r="H540" i="17"/>
  <c r="H541" i="17"/>
  <c r="H542" i="17"/>
  <c r="H543" i="17"/>
  <c r="H544" i="17"/>
  <c r="H545" i="17"/>
  <c r="H546" i="17"/>
  <c r="H547" i="17"/>
  <c r="H548" i="17"/>
  <c r="H549" i="17"/>
  <c r="H550" i="17"/>
  <c r="H551" i="17"/>
  <c r="H552" i="17"/>
  <c r="H553" i="17"/>
  <c r="H554" i="17"/>
  <c r="H555" i="17"/>
  <c r="H556" i="17"/>
  <c r="H557" i="17"/>
  <c r="H558" i="17"/>
  <c r="H559" i="17"/>
  <c r="H560" i="17"/>
  <c r="H561" i="17"/>
  <c r="H562" i="17"/>
  <c r="H563" i="17"/>
  <c r="H564" i="17"/>
  <c r="H565" i="17"/>
  <c r="H566" i="17"/>
  <c r="H567" i="17"/>
  <c r="H568" i="17"/>
  <c r="H569" i="17"/>
  <c r="H570" i="17"/>
  <c r="H571" i="17"/>
  <c r="H572" i="17"/>
  <c r="H573" i="17"/>
  <c r="H574" i="17"/>
  <c r="H575" i="17"/>
  <c r="H576" i="17"/>
  <c r="H577" i="17"/>
  <c r="H578" i="17"/>
  <c r="H579" i="17"/>
  <c r="H580" i="17"/>
  <c r="H581" i="17"/>
  <c r="H582" i="17"/>
  <c r="H583" i="17"/>
  <c r="H584" i="17"/>
  <c r="H585" i="17"/>
  <c r="H586" i="17"/>
  <c r="H587" i="17"/>
  <c r="H588" i="17"/>
  <c r="H589" i="17"/>
  <c r="H590" i="17"/>
  <c r="H591" i="17"/>
  <c r="H592" i="17"/>
  <c r="H593" i="17"/>
  <c r="H594" i="17"/>
  <c r="H595" i="17"/>
  <c r="H596" i="17"/>
  <c r="H597" i="17"/>
  <c r="H598" i="17"/>
  <c r="H599" i="17"/>
  <c r="H600" i="17"/>
  <c r="H601" i="17"/>
  <c r="H602" i="17"/>
  <c r="H392" i="17"/>
  <c r="F331" i="20"/>
  <c r="F332" i="20"/>
  <c r="F333" i="20"/>
  <c r="F334" i="20"/>
  <c r="F335" i="20"/>
  <c r="F336" i="20"/>
  <c r="F337" i="20"/>
  <c r="F338" i="20"/>
  <c r="F339" i="20"/>
  <c r="F340" i="20"/>
  <c r="F341" i="20"/>
  <c r="F342" i="20"/>
  <c r="F343" i="20"/>
  <c r="F344" i="20"/>
  <c r="F345" i="20"/>
  <c r="F346" i="20"/>
  <c r="F347" i="20"/>
  <c r="F348" i="20"/>
  <c r="F349" i="20"/>
  <c r="F350" i="20"/>
  <c r="F351" i="20"/>
  <c r="F352" i="20"/>
  <c r="F353" i="20"/>
  <c r="F354" i="20"/>
  <c r="F355" i="20"/>
  <c r="F356" i="20"/>
  <c r="F357" i="20"/>
  <c r="F358" i="20"/>
  <c r="F359" i="20"/>
  <c r="F360" i="20"/>
  <c r="F361" i="20"/>
  <c r="F362" i="20"/>
  <c r="F363" i="20"/>
  <c r="F364" i="20"/>
  <c r="F365" i="20"/>
  <c r="F366" i="20"/>
  <c r="F367" i="20"/>
  <c r="F368" i="20"/>
  <c r="F369" i="20"/>
  <c r="F370" i="20"/>
  <c r="F371" i="20"/>
  <c r="F372" i="20"/>
  <c r="F373" i="20"/>
  <c r="F374" i="20"/>
  <c r="F375" i="20"/>
  <c r="F376" i="20"/>
  <c r="F377" i="20"/>
  <c r="F378" i="20"/>
  <c r="F379" i="20"/>
  <c r="F380" i="20"/>
  <c r="F381" i="20"/>
  <c r="F382" i="20"/>
  <c r="F383" i="20"/>
  <c r="F384" i="20"/>
  <c r="F385" i="20"/>
  <c r="F386" i="20"/>
  <c r="F387" i="20"/>
  <c r="F388" i="20"/>
  <c r="F389" i="20"/>
  <c r="F390" i="20"/>
  <c r="F391" i="20"/>
  <c r="F392" i="20"/>
  <c r="F393" i="20"/>
  <c r="F394" i="20"/>
  <c r="F395" i="20"/>
  <c r="F396" i="20"/>
  <c r="F397" i="20"/>
  <c r="F398" i="20"/>
  <c r="F399" i="20"/>
  <c r="F400" i="20"/>
  <c r="F401" i="20"/>
  <c r="F402" i="20"/>
  <c r="F403" i="20"/>
  <c r="F404" i="20"/>
  <c r="F405" i="20"/>
  <c r="F406" i="20"/>
  <c r="F407" i="20"/>
  <c r="F408" i="20"/>
  <c r="F409" i="20"/>
  <c r="F410" i="20"/>
  <c r="F411" i="20"/>
  <c r="F412" i="20"/>
  <c r="F413" i="20"/>
  <c r="F414" i="20"/>
  <c r="F415" i="20"/>
  <c r="F416" i="20"/>
  <c r="F417" i="20"/>
  <c r="F418" i="20"/>
  <c r="F330" i="20"/>
  <c r="K331" i="20"/>
  <c r="K332" i="20"/>
  <c r="K333" i="20"/>
  <c r="K334" i="20"/>
  <c r="K335" i="20"/>
  <c r="K336" i="20"/>
  <c r="K337" i="20"/>
  <c r="K338" i="20"/>
  <c r="K339" i="20"/>
  <c r="K340" i="20"/>
  <c r="K341" i="20"/>
  <c r="K342" i="20"/>
  <c r="K343" i="20"/>
  <c r="K344" i="20"/>
  <c r="K345" i="20"/>
  <c r="K346" i="20"/>
  <c r="K347" i="20"/>
  <c r="K348" i="20"/>
  <c r="K349" i="20"/>
  <c r="K350" i="20"/>
  <c r="K351" i="20"/>
  <c r="K352" i="20"/>
  <c r="K353" i="20"/>
  <c r="K354" i="20"/>
  <c r="K355" i="20"/>
  <c r="K356" i="20"/>
  <c r="K357" i="20"/>
  <c r="K358" i="20"/>
  <c r="K359" i="20"/>
  <c r="K360" i="20"/>
  <c r="K361" i="20"/>
  <c r="K362" i="20"/>
  <c r="K363" i="20"/>
  <c r="K364" i="20"/>
  <c r="K365" i="20"/>
  <c r="K366" i="20"/>
  <c r="K367" i="20"/>
  <c r="K368" i="20"/>
  <c r="K369" i="20"/>
  <c r="K370" i="20"/>
  <c r="K371" i="20"/>
  <c r="K372" i="20"/>
  <c r="K373" i="20"/>
  <c r="K374" i="20"/>
  <c r="K375" i="20"/>
  <c r="K376" i="20"/>
  <c r="K377" i="20"/>
  <c r="K378" i="20"/>
  <c r="K379" i="20"/>
  <c r="K380" i="20"/>
  <c r="K381" i="20"/>
  <c r="K382" i="20"/>
  <c r="K383" i="20"/>
  <c r="K384" i="20"/>
  <c r="K385" i="20"/>
  <c r="K386" i="20"/>
  <c r="K387" i="20"/>
  <c r="K388" i="20"/>
  <c r="K389" i="20"/>
  <c r="K390" i="20"/>
  <c r="K391" i="20"/>
  <c r="K392" i="20"/>
  <c r="K393" i="20"/>
  <c r="K394" i="20"/>
  <c r="K395" i="20"/>
  <c r="K396" i="20"/>
  <c r="K397" i="20"/>
  <c r="K398" i="20"/>
  <c r="K399" i="20"/>
  <c r="K400" i="20"/>
  <c r="K401" i="20"/>
  <c r="K402" i="20"/>
  <c r="K403" i="20"/>
  <c r="K404" i="20"/>
  <c r="K405" i="20"/>
  <c r="K406" i="20"/>
  <c r="K407" i="20"/>
  <c r="K408" i="20"/>
  <c r="K409" i="20"/>
  <c r="K410" i="20"/>
  <c r="K411" i="20"/>
  <c r="K412" i="20"/>
  <c r="K413" i="20"/>
  <c r="K414" i="20"/>
  <c r="K415" i="20"/>
  <c r="K416" i="20"/>
  <c r="K417" i="20"/>
  <c r="K418" i="20"/>
  <c r="K330" i="20"/>
  <c r="L331" i="20"/>
  <c r="L332" i="20"/>
  <c r="L333" i="20"/>
  <c r="L334" i="20"/>
  <c r="L335" i="20"/>
  <c r="L336" i="20"/>
  <c r="L337" i="20"/>
  <c r="L338" i="20"/>
  <c r="L339" i="20"/>
  <c r="L340" i="20"/>
  <c r="L341" i="20"/>
  <c r="L342" i="20"/>
  <c r="L343" i="20"/>
  <c r="L344" i="20"/>
  <c r="L345" i="20"/>
  <c r="L346" i="20"/>
  <c r="L347" i="20"/>
  <c r="L348" i="20"/>
  <c r="L349" i="20"/>
  <c r="L350" i="20"/>
  <c r="L351" i="20"/>
  <c r="L352" i="20"/>
  <c r="L353" i="20"/>
  <c r="L354" i="20"/>
  <c r="L355" i="20"/>
  <c r="L356" i="20"/>
  <c r="L357" i="20"/>
  <c r="L358" i="20"/>
  <c r="L359" i="20"/>
  <c r="L360" i="20"/>
  <c r="L361" i="20"/>
  <c r="L362" i="20"/>
  <c r="L363" i="20"/>
  <c r="L364" i="20"/>
  <c r="L365" i="20"/>
  <c r="L366" i="20"/>
  <c r="L367" i="20"/>
  <c r="L368" i="20"/>
  <c r="L369" i="20"/>
  <c r="L370" i="20"/>
  <c r="L371" i="20"/>
  <c r="L372" i="20"/>
  <c r="L373" i="20"/>
  <c r="L374" i="20"/>
  <c r="L375" i="20"/>
  <c r="L376" i="20"/>
  <c r="L377" i="20"/>
  <c r="L378" i="20"/>
  <c r="L379" i="20"/>
  <c r="L380" i="20"/>
  <c r="L381" i="20"/>
  <c r="L382" i="20"/>
  <c r="L383" i="20"/>
  <c r="L384" i="20"/>
  <c r="L385" i="20"/>
  <c r="L386" i="20"/>
  <c r="L387" i="20"/>
  <c r="L388" i="20"/>
  <c r="L389" i="20"/>
  <c r="L390" i="20"/>
  <c r="L391" i="20"/>
  <c r="L392" i="20"/>
  <c r="L393" i="20"/>
  <c r="L394" i="20"/>
  <c r="L395" i="20"/>
  <c r="L396" i="20"/>
  <c r="L397" i="20"/>
  <c r="L398" i="20"/>
  <c r="L399" i="20"/>
  <c r="L400" i="20"/>
  <c r="L401" i="20"/>
  <c r="L402" i="20"/>
  <c r="L403" i="20"/>
  <c r="L404" i="20"/>
  <c r="L405" i="20"/>
  <c r="L406" i="20"/>
  <c r="L407" i="20"/>
  <c r="L408" i="20"/>
  <c r="L409" i="20"/>
  <c r="L410" i="20"/>
  <c r="L411" i="20"/>
  <c r="L412" i="20"/>
  <c r="L413" i="20"/>
  <c r="L414" i="20"/>
  <c r="L415" i="20"/>
  <c r="L416" i="20"/>
  <c r="L417" i="20"/>
  <c r="L418" i="20"/>
  <c r="L330" i="20"/>
  <c r="F357" i="19"/>
  <c r="F358" i="19"/>
  <c r="F359" i="19"/>
  <c r="F360" i="19"/>
  <c r="F361" i="19"/>
  <c r="F362" i="19"/>
  <c r="F363" i="19"/>
  <c r="F364" i="19"/>
  <c r="F365" i="19"/>
  <c r="F366" i="19"/>
  <c r="F367" i="19"/>
  <c r="F368" i="19"/>
  <c r="F369" i="19"/>
  <c r="F370" i="19"/>
  <c r="F371" i="19"/>
  <c r="F372" i="19"/>
  <c r="F373" i="19"/>
  <c r="F374" i="19"/>
  <c r="F375" i="19"/>
  <c r="F376" i="19"/>
  <c r="F377" i="19"/>
  <c r="F378" i="19"/>
  <c r="F379" i="19"/>
  <c r="F380" i="19"/>
  <c r="F381" i="19"/>
  <c r="F382" i="19"/>
  <c r="F383" i="19"/>
  <c r="F384" i="19"/>
  <c r="F385" i="19"/>
  <c r="F386" i="19"/>
  <c r="F387" i="19"/>
  <c r="F388" i="19"/>
  <c r="F389" i="19"/>
  <c r="F390" i="19"/>
  <c r="F391" i="19"/>
  <c r="F392" i="19"/>
  <c r="F393" i="19"/>
  <c r="F394" i="19"/>
  <c r="F395" i="19"/>
  <c r="F396" i="19"/>
  <c r="F397" i="19"/>
  <c r="F398" i="19"/>
  <c r="F399" i="19"/>
  <c r="F400" i="19"/>
  <c r="F401" i="19"/>
  <c r="F402" i="19"/>
  <c r="F403" i="19"/>
  <c r="F404" i="19"/>
  <c r="F405" i="19"/>
  <c r="F406" i="19"/>
  <c r="F407" i="19"/>
  <c r="F408" i="19"/>
  <c r="F409" i="19"/>
  <c r="F410" i="19"/>
  <c r="F411" i="19"/>
  <c r="F412" i="19"/>
  <c r="F413" i="19"/>
  <c r="F414" i="19"/>
  <c r="F415" i="19"/>
  <c r="F416" i="19"/>
  <c r="F417" i="19"/>
  <c r="F418" i="19"/>
  <c r="F419" i="19"/>
  <c r="F420" i="19"/>
  <c r="F421" i="19"/>
  <c r="F422" i="19"/>
  <c r="F423" i="19"/>
  <c r="F424" i="19"/>
  <c r="F425" i="19"/>
  <c r="F426" i="19"/>
  <c r="F427" i="19"/>
  <c r="F428" i="19"/>
  <c r="F429" i="19"/>
  <c r="F430" i="19"/>
  <c r="F431" i="19"/>
  <c r="F432" i="19"/>
  <c r="F433" i="19"/>
  <c r="F434" i="19"/>
  <c r="F435" i="19"/>
  <c r="F436" i="19"/>
  <c r="F437" i="19"/>
  <c r="F438" i="19"/>
  <c r="F439" i="19"/>
  <c r="F440" i="19"/>
  <c r="F441" i="19"/>
  <c r="F442" i="19"/>
  <c r="F443" i="19"/>
  <c r="F444" i="19"/>
  <c r="F445" i="19"/>
  <c r="F446" i="19"/>
  <c r="F447" i="19"/>
  <c r="F448" i="19"/>
  <c r="F449" i="19"/>
  <c r="F450" i="19"/>
  <c r="F451" i="19"/>
  <c r="F452" i="19"/>
  <c r="F453" i="19"/>
  <c r="F454" i="19"/>
  <c r="F455" i="19"/>
  <c r="F456" i="19"/>
  <c r="F457" i="19"/>
  <c r="F458" i="19"/>
  <c r="F459" i="19"/>
  <c r="F460" i="19"/>
  <c r="F461" i="19"/>
  <c r="F462" i="19"/>
  <c r="F463" i="19"/>
  <c r="F464" i="19"/>
  <c r="F465" i="19"/>
  <c r="F466" i="19"/>
  <c r="F467" i="19"/>
  <c r="F468" i="19"/>
  <c r="F469" i="19"/>
  <c r="F470" i="19"/>
  <c r="F471" i="19"/>
  <c r="F472" i="19"/>
  <c r="F473" i="19"/>
  <c r="F474" i="19"/>
  <c r="F475" i="19"/>
  <c r="F476" i="19"/>
  <c r="F477" i="19"/>
  <c r="F478" i="19"/>
  <c r="F479" i="19"/>
  <c r="F480" i="19"/>
  <c r="F481" i="19"/>
  <c r="F482" i="19"/>
  <c r="F483" i="19"/>
  <c r="F484" i="19"/>
  <c r="F485" i="19"/>
  <c r="F486" i="19"/>
  <c r="F487" i="19"/>
  <c r="F488" i="19"/>
  <c r="F489" i="19"/>
  <c r="F490" i="19"/>
  <c r="F491" i="19"/>
  <c r="F492" i="19"/>
  <c r="F493" i="19"/>
  <c r="F494" i="19"/>
  <c r="F495" i="19"/>
  <c r="F496" i="19"/>
  <c r="F497" i="19"/>
  <c r="F498" i="19"/>
  <c r="F499" i="19"/>
  <c r="F500" i="19"/>
  <c r="F501" i="19"/>
  <c r="F502" i="19"/>
  <c r="F503" i="19"/>
  <c r="F504" i="19"/>
  <c r="F505" i="19"/>
  <c r="F506" i="19"/>
  <c r="F507" i="19"/>
  <c r="F508" i="19"/>
  <c r="F509" i="19"/>
  <c r="F510" i="19"/>
  <c r="F511" i="19"/>
  <c r="F512" i="19"/>
  <c r="F513" i="19"/>
  <c r="F514" i="19"/>
  <c r="F515" i="19"/>
  <c r="F516" i="19"/>
  <c r="F517" i="19"/>
  <c r="F518" i="19"/>
  <c r="F519" i="19"/>
  <c r="F520" i="19"/>
  <c r="F521" i="19"/>
  <c r="F522" i="19"/>
  <c r="F523" i="19"/>
  <c r="F524" i="19"/>
  <c r="F525" i="19"/>
  <c r="F526" i="19"/>
  <c r="F527" i="19"/>
  <c r="F528" i="19"/>
  <c r="F529" i="19"/>
  <c r="F530" i="19"/>
  <c r="F531" i="19"/>
  <c r="F532" i="19"/>
  <c r="F533" i="19"/>
  <c r="F534" i="19"/>
  <c r="F535" i="19"/>
  <c r="F536" i="19"/>
  <c r="F537" i="19"/>
  <c r="F538" i="19"/>
  <c r="F539" i="19"/>
  <c r="F540" i="19"/>
  <c r="F541" i="19"/>
  <c r="F542" i="19"/>
  <c r="F543" i="19"/>
  <c r="F544" i="19"/>
  <c r="F545" i="19"/>
  <c r="F546" i="19"/>
  <c r="F547" i="19"/>
  <c r="F548" i="19"/>
  <c r="F549" i="19"/>
  <c r="F550" i="19"/>
  <c r="F551" i="19"/>
  <c r="F552" i="19"/>
  <c r="F553" i="19"/>
  <c r="F554" i="19"/>
  <c r="F555" i="19"/>
  <c r="F556" i="19"/>
  <c r="F557" i="19"/>
  <c r="F558" i="19"/>
  <c r="F559" i="19"/>
  <c r="F560" i="19"/>
  <c r="F561" i="19"/>
  <c r="F562" i="19"/>
  <c r="F563" i="19"/>
  <c r="F564" i="19"/>
  <c r="F565" i="19"/>
  <c r="F566" i="19"/>
  <c r="F567" i="19"/>
  <c r="F568" i="19"/>
  <c r="F569" i="19"/>
  <c r="F570" i="19"/>
  <c r="F571" i="19"/>
  <c r="F572" i="19"/>
  <c r="F573" i="19"/>
  <c r="F574" i="19"/>
  <c r="F575" i="19"/>
  <c r="F576" i="19"/>
  <c r="F577" i="19"/>
  <c r="F578" i="19"/>
  <c r="F579" i="19"/>
  <c r="F580" i="19"/>
  <c r="F581" i="19"/>
  <c r="F582" i="19"/>
  <c r="F583" i="19"/>
  <c r="F584" i="19"/>
  <c r="F585" i="19"/>
  <c r="F586" i="19"/>
  <c r="F587" i="19"/>
  <c r="F588" i="19"/>
  <c r="F589" i="19"/>
  <c r="F590" i="19"/>
  <c r="F591" i="19"/>
  <c r="F592" i="19"/>
  <c r="F593" i="19"/>
  <c r="F594" i="19"/>
  <c r="F595" i="19"/>
  <c r="F596" i="19"/>
  <c r="F597" i="19"/>
  <c r="F598" i="19"/>
  <c r="F599" i="19"/>
  <c r="F600" i="19"/>
  <c r="F601" i="19"/>
  <c r="F602" i="19"/>
  <c r="F603" i="19"/>
  <c r="F604" i="19"/>
  <c r="F605" i="19"/>
  <c r="F606" i="19"/>
  <c r="F607" i="19"/>
  <c r="F608" i="19"/>
  <c r="F609" i="19"/>
  <c r="F610" i="19"/>
  <c r="F611" i="19"/>
  <c r="F612" i="19"/>
  <c r="F613" i="19"/>
  <c r="F614" i="19"/>
  <c r="F615" i="19"/>
  <c r="F616" i="19"/>
  <c r="F617" i="19"/>
  <c r="F618" i="19"/>
  <c r="F619" i="19"/>
  <c r="F620" i="19"/>
  <c r="F621" i="19"/>
  <c r="F622" i="19"/>
  <c r="F623" i="19"/>
  <c r="F624" i="19"/>
  <c r="F625" i="19"/>
  <c r="F626" i="19"/>
  <c r="F627" i="19"/>
  <c r="F628" i="19"/>
  <c r="F629" i="19"/>
  <c r="F630" i="19"/>
  <c r="F631" i="19"/>
  <c r="F632" i="19"/>
  <c r="F633" i="19"/>
  <c r="F634" i="19"/>
  <c r="F635" i="19"/>
  <c r="F636" i="19"/>
  <c r="F637" i="19"/>
  <c r="F638" i="19"/>
  <c r="F639" i="19"/>
  <c r="F640" i="19"/>
  <c r="F641" i="19"/>
  <c r="F642" i="19"/>
  <c r="F643" i="19"/>
  <c r="F644" i="19"/>
  <c r="F645" i="19"/>
  <c r="F646" i="19"/>
  <c r="F647" i="19"/>
  <c r="F648" i="19"/>
  <c r="F649" i="19"/>
  <c r="F650" i="19"/>
  <c r="F651" i="19"/>
  <c r="F652" i="19"/>
  <c r="F653" i="19"/>
  <c r="F654" i="19"/>
  <c r="F655" i="19"/>
  <c r="F656" i="19"/>
  <c r="F657" i="19"/>
  <c r="F658" i="19"/>
  <c r="K357" i="19"/>
  <c r="K358" i="19"/>
  <c r="K359" i="19"/>
  <c r="K360" i="19"/>
  <c r="K361" i="19"/>
  <c r="K362" i="19"/>
  <c r="K363" i="19"/>
  <c r="K364" i="19"/>
  <c r="K365" i="19"/>
  <c r="K366" i="19"/>
  <c r="K367" i="19"/>
  <c r="K368" i="19"/>
  <c r="K369" i="19"/>
  <c r="K370" i="19"/>
  <c r="K371" i="19"/>
  <c r="K372" i="19"/>
  <c r="K373" i="19"/>
  <c r="K374" i="19"/>
  <c r="K375" i="19"/>
  <c r="K376" i="19"/>
  <c r="K377" i="19"/>
  <c r="K378" i="19"/>
  <c r="K379" i="19"/>
  <c r="K380" i="19"/>
  <c r="K381" i="19"/>
  <c r="K382" i="19"/>
  <c r="K383" i="19"/>
  <c r="K384" i="19"/>
  <c r="K385" i="19"/>
  <c r="K386" i="19"/>
  <c r="K387" i="19"/>
  <c r="K388" i="19"/>
  <c r="K389" i="19"/>
  <c r="K390" i="19"/>
  <c r="K391" i="19"/>
  <c r="K392" i="19"/>
  <c r="K393" i="19"/>
  <c r="K394" i="19"/>
  <c r="K395" i="19"/>
  <c r="K396" i="19"/>
  <c r="K397" i="19"/>
  <c r="K398" i="19"/>
  <c r="K399" i="19"/>
  <c r="K400" i="19"/>
  <c r="K401" i="19"/>
  <c r="K402" i="19"/>
  <c r="K403" i="19"/>
  <c r="K404" i="19"/>
  <c r="K405" i="19"/>
  <c r="K406" i="19"/>
  <c r="K407" i="19"/>
  <c r="K408" i="19"/>
  <c r="K409" i="19"/>
  <c r="K410" i="19"/>
  <c r="K411" i="19"/>
  <c r="K412" i="19"/>
  <c r="K413" i="19"/>
  <c r="K414" i="19"/>
  <c r="K415" i="19"/>
  <c r="K416" i="19"/>
  <c r="K417" i="19"/>
  <c r="K418" i="19"/>
  <c r="K419" i="19"/>
  <c r="K420" i="19"/>
  <c r="K421" i="19"/>
  <c r="K422" i="19"/>
  <c r="K423" i="19"/>
  <c r="K424" i="19"/>
  <c r="K425" i="19"/>
  <c r="K426" i="19"/>
  <c r="K427" i="19"/>
  <c r="K428" i="19"/>
  <c r="K429" i="19"/>
  <c r="K430" i="19"/>
  <c r="K431" i="19"/>
  <c r="K432" i="19"/>
  <c r="K433" i="19"/>
  <c r="K434" i="19"/>
  <c r="K435" i="19"/>
  <c r="K436" i="19"/>
  <c r="K437" i="19"/>
  <c r="K438" i="19"/>
  <c r="K439" i="19"/>
  <c r="K440" i="19"/>
  <c r="K441" i="19"/>
  <c r="K442" i="19"/>
  <c r="K443" i="19"/>
  <c r="K444" i="19"/>
  <c r="K445" i="19"/>
  <c r="K446" i="19"/>
  <c r="K447" i="19"/>
  <c r="K448" i="19"/>
  <c r="K449" i="19"/>
  <c r="K450" i="19"/>
  <c r="K451" i="19"/>
  <c r="K452" i="19"/>
  <c r="K453" i="19"/>
  <c r="K454" i="19"/>
  <c r="K455" i="19"/>
  <c r="K456" i="19"/>
  <c r="K457" i="19"/>
  <c r="K458" i="19"/>
  <c r="K459" i="19"/>
  <c r="K460" i="19"/>
  <c r="K461" i="19"/>
  <c r="K462" i="19"/>
  <c r="K463" i="19"/>
  <c r="K464" i="19"/>
  <c r="K465" i="19"/>
  <c r="K466" i="19"/>
  <c r="K467" i="19"/>
  <c r="K468" i="19"/>
  <c r="K469" i="19"/>
  <c r="K470" i="19"/>
  <c r="K471" i="19"/>
  <c r="K472" i="19"/>
  <c r="K473" i="19"/>
  <c r="K474" i="19"/>
  <c r="K475" i="19"/>
  <c r="K476" i="19"/>
  <c r="K477" i="19"/>
  <c r="K478" i="19"/>
  <c r="K479" i="19"/>
  <c r="K480" i="19"/>
  <c r="K481" i="19"/>
  <c r="K482" i="19"/>
  <c r="K483" i="19"/>
  <c r="K484" i="19"/>
  <c r="K485" i="19"/>
  <c r="K486" i="19"/>
  <c r="K487" i="19"/>
  <c r="K488" i="19"/>
  <c r="K489" i="19"/>
  <c r="K490" i="19"/>
  <c r="K491" i="19"/>
  <c r="K492" i="19"/>
  <c r="K493" i="19"/>
  <c r="K494" i="19"/>
  <c r="K495" i="19"/>
  <c r="K496" i="19"/>
  <c r="K497" i="19"/>
  <c r="K498" i="19"/>
  <c r="K499" i="19"/>
  <c r="K500" i="19"/>
  <c r="K501" i="19"/>
  <c r="K502" i="19"/>
  <c r="K503" i="19"/>
  <c r="K504" i="19"/>
  <c r="K505" i="19"/>
  <c r="K506" i="19"/>
  <c r="K507" i="19"/>
  <c r="K508" i="19"/>
  <c r="K509" i="19"/>
  <c r="K510" i="19"/>
  <c r="K511" i="19"/>
  <c r="K512" i="19"/>
  <c r="K513" i="19"/>
  <c r="K514" i="19"/>
  <c r="K515" i="19"/>
  <c r="K516" i="19"/>
  <c r="K517" i="19"/>
  <c r="K518" i="19"/>
  <c r="K519" i="19"/>
  <c r="K520" i="19"/>
  <c r="K521" i="19"/>
  <c r="K522" i="19"/>
  <c r="K523" i="19"/>
  <c r="K524" i="19"/>
  <c r="K525" i="19"/>
  <c r="K526" i="19"/>
  <c r="K527" i="19"/>
  <c r="K528" i="19"/>
  <c r="K529" i="19"/>
  <c r="K530" i="19"/>
  <c r="K531" i="19"/>
  <c r="K532" i="19"/>
  <c r="K533" i="19"/>
  <c r="K534" i="19"/>
  <c r="K535" i="19"/>
  <c r="K536" i="19"/>
  <c r="K537" i="19"/>
  <c r="K538" i="19"/>
  <c r="K539" i="19"/>
  <c r="K540" i="19"/>
  <c r="K541" i="19"/>
  <c r="K542" i="19"/>
  <c r="K543" i="19"/>
  <c r="K544" i="19"/>
  <c r="K545" i="19"/>
  <c r="K546" i="19"/>
  <c r="K547" i="19"/>
  <c r="K548" i="19"/>
  <c r="K549" i="19"/>
  <c r="K550" i="19"/>
  <c r="K551" i="19"/>
  <c r="K552" i="19"/>
  <c r="K553" i="19"/>
  <c r="K554" i="19"/>
  <c r="K555" i="19"/>
  <c r="K556" i="19"/>
  <c r="K557" i="19"/>
  <c r="K558" i="19"/>
  <c r="K559" i="19"/>
  <c r="K560" i="19"/>
  <c r="K561" i="19"/>
  <c r="K562" i="19"/>
  <c r="K563" i="19"/>
  <c r="K564" i="19"/>
  <c r="K565" i="19"/>
  <c r="K566" i="19"/>
  <c r="K567" i="19"/>
  <c r="K568" i="19"/>
  <c r="K569" i="19"/>
  <c r="K570" i="19"/>
  <c r="K571" i="19"/>
  <c r="K572" i="19"/>
  <c r="K573" i="19"/>
  <c r="K574" i="19"/>
  <c r="K575" i="19"/>
  <c r="K576" i="19"/>
  <c r="K577" i="19"/>
  <c r="K578" i="19"/>
  <c r="K579" i="19"/>
  <c r="K580" i="19"/>
  <c r="K581" i="19"/>
  <c r="K582" i="19"/>
  <c r="K583" i="19"/>
  <c r="K584" i="19"/>
  <c r="K585" i="19"/>
  <c r="K586" i="19"/>
  <c r="K587" i="19"/>
  <c r="K588" i="19"/>
  <c r="K589" i="19"/>
  <c r="K590" i="19"/>
  <c r="K591" i="19"/>
  <c r="K592" i="19"/>
  <c r="K593" i="19"/>
  <c r="K594" i="19"/>
  <c r="K595" i="19"/>
  <c r="K596" i="19"/>
  <c r="K597" i="19"/>
  <c r="K598" i="19"/>
  <c r="K599" i="19"/>
  <c r="K600" i="19"/>
  <c r="K601" i="19"/>
  <c r="K602" i="19"/>
  <c r="K603" i="19"/>
  <c r="K604" i="19"/>
  <c r="K605" i="19"/>
  <c r="K606" i="19"/>
  <c r="K607" i="19"/>
  <c r="K608" i="19"/>
  <c r="K609" i="19"/>
  <c r="K610" i="19"/>
  <c r="K611" i="19"/>
  <c r="K612" i="19"/>
  <c r="K613" i="19"/>
  <c r="K614" i="19"/>
  <c r="K615" i="19"/>
  <c r="K616" i="19"/>
  <c r="K617" i="19"/>
  <c r="K618" i="19"/>
  <c r="K619" i="19"/>
  <c r="K620" i="19"/>
  <c r="K621" i="19"/>
  <c r="K622" i="19"/>
  <c r="K623" i="19"/>
  <c r="K624" i="19"/>
  <c r="K625" i="19"/>
  <c r="K626" i="19"/>
  <c r="K627" i="19"/>
  <c r="K628" i="19"/>
  <c r="K629" i="19"/>
  <c r="K630" i="19"/>
  <c r="K631" i="19"/>
  <c r="K632" i="19"/>
  <c r="K633" i="19"/>
  <c r="K634" i="19"/>
  <c r="K635" i="19"/>
  <c r="K636" i="19"/>
  <c r="K637" i="19"/>
  <c r="K638" i="19"/>
  <c r="K639" i="19"/>
  <c r="K640" i="19"/>
  <c r="K641" i="19"/>
  <c r="K642" i="19"/>
  <c r="K643" i="19"/>
  <c r="K644" i="19"/>
  <c r="K645" i="19"/>
  <c r="K646" i="19"/>
  <c r="K647" i="19"/>
  <c r="K648" i="19"/>
  <c r="K649" i="19"/>
  <c r="K650" i="19"/>
  <c r="K651" i="19"/>
  <c r="K652" i="19"/>
  <c r="K653" i="19"/>
  <c r="K654" i="19"/>
  <c r="K655" i="19"/>
  <c r="K656" i="19"/>
  <c r="K657" i="19"/>
  <c r="K658" i="19"/>
  <c r="L357" i="19"/>
  <c r="L358" i="19"/>
  <c r="L359" i="19"/>
  <c r="L360" i="19"/>
  <c r="L361" i="19"/>
  <c r="L362" i="19"/>
  <c r="L363" i="19"/>
  <c r="L364" i="19"/>
  <c r="L365" i="19"/>
  <c r="L366" i="19"/>
  <c r="L367" i="19"/>
  <c r="L368" i="19"/>
  <c r="L369" i="19"/>
  <c r="L370" i="19"/>
  <c r="L371" i="19"/>
  <c r="L372" i="19"/>
  <c r="L373" i="19"/>
  <c r="L374" i="19"/>
  <c r="L375" i="19"/>
  <c r="L376" i="19"/>
  <c r="L377" i="19"/>
  <c r="L378" i="19"/>
  <c r="L379" i="19"/>
  <c r="L380" i="19"/>
  <c r="L381" i="19"/>
  <c r="L382" i="19"/>
  <c r="L383" i="19"/>
  <c r="L384" i="19"/>
  <c r="L385" i="19"/>
  <c r="L386" i="19"/>
  <c r="L387" i="19"/>
  <c r="L388" i="19"/>
  <c r="L389" i="19"/>
  <c r="L390" i="19"/>
  <c r="L391" i="19"/>
  <c r="L392" i="19"/>
  <c r="L393" i="19"/>
  <c r="L394" i="19"/>
  <c r="L395" i="19"/>
  <c r="L396" i="19"/>
  <c r="L397" i="19"/>
  <c r="L398" i="19"/>
  <c r="L399" i="19"/>
  <c r="L400" i="19"/>
  <c r="L401" i="19"/>
  <c r="L402" i="19"/>
  <c r="L403" i="19"/>
  <c r="L404" i="19"/>
  <c r="L405" i="19"/>
  <c r="L406" i="19"/>
  <c r="L407" i="19"/>
  <c r="L408" i="19"/>
  <c r="L409" i="19"/>
  <c r="L410" i="19"/>
  <c r="L411" i="19"/>
  <c r="L412" i="19"/>
  <c r="L413" i="19"/>
  <c r="L414" i="19"/>
  <c r="L415" i="19"/>
  <c r="L416" i="19"/>
  <c r="L417" i="19"/>
  <c r="L418" i="19"/>
  <c r="L419" i="19"/>
  <c r="L420" i="19"/>
  <c r="L421" i="19"/>
  <c r="L422" i="19"/>
  <c r="L423" i="19"/>
  <c r="L424" i="19"/>
  <c r="L425" i="19"/>
  <c r="L426" i="19"/>
  <c r="L427" i="19"/>
  <c r="L428" i="19"/>
  <c r="L429" i="19"/>
  <c r="L430" i="19"/>
  <c r="L431" i="19"/>
  <c r="L432" i="19"/>
  <c r="L433" i="19"/>
  <c r="L434" i="19"/>
  <c r="L435" i="19"/>
  <c r="L436" i="19"/>
  <c r="L437" i="19"/>
  <c r="L438" i="19"/>
  <c r="L439" i="19"/>
  <c r="L440" i="19"/>
  <c r="L441" i="19"/>
  <c r="L442" i="19"/>
  <c r="L443" i="19"/>
  <c r="L444" i="19"/>
  <c r="L445" i="19"/>
  <c r="L446" i="19"/>
  <c r="L447" i="19"/>
  <c r="L448" i="19"/>
  <c r="L449" i="19"/>
  <c r="L450" i="19"/>
  <c r="L451" i="19"/>
  <c r="L452" i="19"/>
  <c r="L453" i="19"/>
  <c r="L454" i="19"/>
  <c r="L455" i="19"/>
  <c r="L456" i="19"/>
  <c r="L457" i="19"/>
  <c r="L458" i="19"/>
  <c r="L459" i="19"/>
  <c r="L460" i="19"/>
  <c r="L461" i="19"/>
  <c r="L462" i="19"/>
  <c r="L463" i="19"/>
  <c r="L464" i="19"/>
  <c r="L465" i="19"/>
  <c r="L466" i="19"/>
  <c r="L467" i="19"/>
  <c r="L468" i="19"/>
  <c r="L469" i="19"/>
  <c r="L470" i="19"/>
  <c r="L471" i="19"/>
  <c r="L472" i="19"/>
  <c r="L473" i="19"/>
  <c r="L474" i="19"/>
  <c r="L475" i="19"/>
  <c r="L476" i="19"/>
  <c r="L477" i="19"/>
  <c r="L478" i="19"/>
  <c r="L479" i="19"/>
  <c r="L480" i="19"/>
  <c r="L481" i="19"/>
  <c r="L482" i="19"/>
  <c r="L483" i="19"/>
  <c r="L484" i="19"/>
  <c r="L485" i="19"/>
  <c r="L486" i="19"/>
  <c r="L487" i="19"/>
  <c r="L488" i="19"/>
  <c r="L489" i="19"/>
  <c r="L490" i="19"/>
  <c r="L491" i="19"/>
  <c r="L492" i="19"/>
  <c r="L493" i="19"/>
  <c r="L494" i="19"/>
  <c r="L495" i="19"/>
  <c r="L496" i="19"/>
  <c r="L497" i="19"/>
  <c r="L498" i="19"/>
  <c r="L499" i="19"/>
  <c r="L500" i="19"/>
  <c r="L501" i="19"/>
  <c r="L502" i="19"/>
  <c r="L503" i="19"/>
  <c r="L504" i="19"/>
  <c r="L505" i="19"/>
  <c r="L506" i="19"/>
  <c r="L507" i="19"/>
  <c r="L508" i="19"/>
  <c r="L509" i="19"/>
  <c r="L510" i="19"/>
  <c r="L511" i="19"/>
  <c r="L512" i="19"/>
  <c r="L513" i="19"/>
  <c r="L514" i="19"/>
  <c r="L515" i="19"/>
  <c r="L516" i="19"/>
  <c r="L517" i="19"/>
  <c r="L518" i="19"/>
  <c r="L519" i="19"/>
  <c r="L520" i="19"/>
  <c r="L521" i="19"/>
  <c r="L522" i="19"/>
  <c r="L523" i="19"/>
  <c r="L524" i="19"/>
  <c r="L525" i="19"/>
  <c r="L526" i="19"/>
  <c r="L527" i="19"/>
  <c r="L528" i="19"/>
  <c r="L529" i="19"/>
  <c r="L530" i="19"/>
  <c r="L531" i="19"/>
  <c r="L532" i="19"/>
  <c r="L533" i="19"/>
  <c r="L534" i="19"/>
  <c r="L535" i="19"/>
  <c r="L536" i="19"/>
  <c r="L537" i="19"/>
  <c r="L538" i="19"/>
  <c r="L539" i="19"/>
  <c r="L540" i="19"/>
  <c r="L541" i="19"/>
  <c r="L542" i="19"/>
  <c r="L543" i="19"/>
  <c r="L544" i="19"/>
  <c r="L545" i="19"/>
  <c r="L546" i="19"/>
  <c r="L547" i="19"/>
  <c r="L548" i="19"/>
  <c r="L549" i="19"/>
  <c r="L550" i="19"/>
  <c r="L551" i="19"/>
  <c r="L552" i="19"/>
  <c r="L553" i="19"/>
  <c r="L554" i="19"/>
  <c r="L555" i="19"/>
  <c r="L556" i="19"/>
  <c r="L557" i="19"/>
  <c r="L558" i="19"/>
  <c r="L559" i="19"/>
  <c r="L560" i="19"/>
  <c r="L561" i="19"/>
  <c r="L562" i="19"/>
  <c r="L563" i="19"/>
  <c r="L564" i="19"/>
  <c r="L565" i="19"/>
  <c r="L566" i="19"/>
  <c r="L567" i="19"/>
  <c r="L568" i="19"/>
  <c r="L569" i="19"/>
  <c r="L570" i="19"/>
  <c r="L571" i="19"/>
  <c r="L572" i="19"/>
  <c r="L573" i="19"/>
  <c r="L574" i="19"/>
  <c r="L575" i="19"/>
  <c r="L576" i="19"/>
  <c r="L577" i="19"/>
  <c r="L578" i="19"/>
  <c r="L579" i="19"/>
  <c r="L580" i="19"/>
  <c r="L581" i="19"/>
  <c r="L582" i="19"/>
  <c r="L583" i="19"/>
  <c r="L584" i="19"/>
  <c r="L585" i="19"/>
  <c r="L586" i="19"/>
  <c r="L587" i="19"/>
  <c r="L588" i="19"/>
  <c r="L589" i="19"/>
  <c r="L590" i="19"/>
  <c r="L591" i="19"/>
  <c r="L592" i="19"/>
  <c r="L593" i="19"/>
  <c r="L594" i="19"/>
  <c r="L595" i="19"/>
  <c r="L596" i="19"/>
  <c r="L597" i="19"/>
  <c r="L598" i="19"/>
  <c r="L599" i="19"/>
  <c r="L600" i="19"/>
  <c r="L601" i="19"/>
  <c r="L602" i="19"/>
  <c r="L603" i="19"/>
  <c r="L604" i="19"/>
  <c r="L605" i="19"/>
  <c r="L606" i="19"/>
  <c r="L607" i="19"/>
  <c r="L608" i="19"/>
  <c r="L609" i="19"/>
  <c r="L610" i="19"/>
  <c r="L611" i="19"/>
  <c r="L612" i="19"/>
  <c r="L613" i="19"/>
  <c r="L614" i="19"/>
  <c r="L615" i="19"/>
  <c r="L616" i="19"/>
  <c r="L617" i="19"/>
  <c r="L618" i="19"/>
  <c r="L619" i="19"/>
  <c r="L620" i="19"/>
  <c r="L621" i="19"/>
  <c r="L622" i="19"/>
  <c r="L623" i="19"/>
  <c r="L624" i="19"/>
  <c r="L625" i="19"/>
  <c r="L626" i="19"/>
  <c r="L627" i="19"/>
  <c r="L628" i="19"/>
  <c r="L629" i="19"/>
  <c r="L630" i="19"/>
  <c r="L631" i="19"/>
  <c r="L632" i="19"/>
  <c r="L633" i="19"/>
  <c r="L634" i="19"/>
  <c r="L635" i="19"/>
  <c r="L636" i="19"/>
  <c r="L637" i="19"/>
  <c r="L638" i="19"/>
  <c r="L639" i="19"/>
  <c r="L640" i="19"/>
  <c r="L641" i="19"/>
  <c r="L642" i="19"/>
  <c r="L643" i="19"/>
  <c r="L644" i="19"/>
  <c r="L645" i="19"/>
  <c r="L646" i="19"/>
  <c r="L647" i="19"/>
  <c r="L648" i="19"/>
  <c r="L649" i="19"/>
  <c r="L650" i="19"/>
  <c r="L651" i="19"/>
  <c r="L652" i="19"/>
  <c r="L653" i="19"/>
  <c r="L654" i="19"/>
  <c r="L655" i="19"/>
  <c r="L656" i="19"/>
  <c r="L657" i="19"/>
  <c r="L658" i="19"/>
  <c r="L356" i="19"/>
  <c r="K356" i="19" s="1"/>
  <c r="F356" i="19" s="1"/>
  <c r="F306" i="18"/>
  <c r="F307" i="18"/>
  <c r="F308" i="18"/>
  <c r="F309" i="18"/>
  <c r="F310" i="18"/>
  <c r="F311" i="18"/>
  <c r="F312" i="18"/>
  <c r="F313" i="18"/>
  <c r="F314" i="18"/>
  <c r="F315" i="18"/>
  <c r="F316" i="18"/>
  <c r="F317" i="18"/>
  <c r="F318" i="18"/>
  <c r="F319" i="18"/>
  <c r="F320" i="18"/>
  <c r="F321" i="18"/>
  <c r="F322" i="18"/>
  <c r="F323" i="18"/>
  <c r="F324" i="18"/>
  <c r="F325" i="18"/>
  <c r="F326" i="18"/>
  <c r="F327" i="18"/>
  <c r="F328" i="18"/>
  <c r="F329" i="18"/>
  <c r="F330" i="18"/>
  <c r="F331" i="18"/>
  <c r="F332" i="18"/>
  <c r="F333" i="18"/>
  <c r="F334" i="18"/>
  <c r="F335" i="18"/>
  <c r="F336" i="18"/>
  <c r="F337" i="18"/>
  <c r="F338" i="18"/>
  <c r="F339" i="18"/>
  <c r="F340" i="18"/>
  <c r="F341" i="18"/>
  <c r="F342" i="18"/>
  <c r="F343" i="18"/>
  <c r="F344" i="18"/>
  <c r="F345" i="18"/>
  <c r="F346" i="18"/>
  <c r="F347" i="18"/>
  <c r="F348" i="18"/>
  <c r="F349" i="18"/>
  <c r="F350" i="18"/>
  <c r="F351" i="18"/>
  <c r="F352" i="18"/>
  <c r="F353" i="18"/>
  <c r="F354" i="18"/>
  <c r="F355" i="18"/>
  <c r="F356" i="18"/>
  <c r="F357" i="18"/>
  <c r="F358" i="18"/>
  <c r="F359" i="18"/>
  <c r="F360" i="18"/>
  <c r="F361" i="18"/>
  <c r="F362" i="18"/>
  <c r="F363" i="18"/>
  <c r="F364" i="18"/>
  <c r="F365" i="18"/>
  <c r="F366" i="18"/>
  <c r="F367" i="18"/>
  <c r="F368" i="18"/>
  <c r="F369" i="18"/>
  <c r="F370" i="18"/>
  <c r="F371" i="18"/>
  <c r="F372" i="18"/>
  <c r="F373" i="18"/>
  <c r="F374" i="18"/>
  <c r="F375" i="18"/>
  <c r="F376" i="18"/>
  <c r="F377" i="18"/>
  <c r="F378" i="18"/>
  <c r="F379" i="18"/>
  <c r="F380" i="18"/>
  <c r="F381" i="18"/>
  <c r="F382" i="18"/>
  <c r="F383" i="18"/>
  <c r="F384" i="18"/>
  <c r="F385" i="18"/>
  <c r="F386" i="18"/>
  <c r="F387" i="18"/>
  <c r="F388" i="18"/>
  <c r="F389" i="18"/>
  <c r="F390" i="18"/>
  <c r="F391" i="18"/>
  <c r="F392" i="18"/>
  <c r="F393" i="18"/>
  <c r="F394" i="18"/>
  <c r="F395" i="18"/>
  <c r="F396" i="18"/>
  <c r="F397" i="18"/>
  <c r="F398" i="18"/>
  <c r="F399" i="18"/>
  <c r="F400" i="18"/>
  <c r="F401" i="18"/>
  <c r="F402" i="18"/>
  <c r="F403" i="18"/>
  <c r="F404" i="18"/>
  <c r="F405" i="18"/>
  <c r="F406" i="18"/>
  <c r="F407" i="18"/>
  <c r="F408" i="18"/>
  <c r="F409" i="18"/>
  <c r="F410" i="18"/>
  <c r="F411" i="18"/>
  <c r="F412" i="18"/>
  <c r="F413" i="18"/>
  <c r="F414" i="18"/>
  <c r="F415" i="18"/>
  <c r="F416" i="18"/>
  <c r="F417" i="18"/>
  <c r="F418" i="18"/>
  <c r="F419" i="18"/>
  <c r="F420" i="18"/>
  <c r="F421" i="18"/>
  <c r="F422" i="18"/>
  <c r="F423" i="18"/>
  <c r="F424" i="18"/>
  <c r="F425" i="18"/>
  <c r="F426" i="18"/>
  <c r="F427" i="18"/>
  <c r="F428" i="18"/>
  <c r="F429" i="18"/>
  <c r="F430" i="18"/>
  <c r="F431" i="18"/>
  <c r="F432" i="18"/>
  <c r="F433" i="18"/>
  <c r="F434" i="18"/>
  <c r="F435" i="18"/>
  <c r="F436" i="18"/>
  <c r="F437" i="18"/>
  <c r="F438" i="18"/>
  <c r="F439" i="18"/>
  <c r="F440" i="18"/>
  <c r="F441" i="18"/>
  <c r="F442" i="18"/>
  <c r="F443" i="18"/>
  <c r="F444" i="18"/>
  <c r="F445" i="18"/>
  <c r="F446" i="18"/>
  <c r="F447" i="18"/>
  <c r="F448" i="18"/>
  <c r="F449" i="18"/>
  <c r="F450" i="18"/>
  <c r="F451" i="18"/>
  <c r="F452" i="18"/>
  <c r="F453" i="18"/>
  <c r="F454" i="18"/>
  <c r="F455" i="18"/>
  <c r="F456" i="18"/>
  <c r="F457" i="18"/>
  <c r="F458" i="18"/>
  <c r="F459" i="18"/>
  <c r="F460" i="18"/>
  <c r="F461" i="18"/>
  <c r="F462" i="18"/>
  <c r="F463" i="18"/>
  <c r="F464" i="18"/>
  <c r="F465" i="18"/>
  <c r="F466" i="18"/>
  <c r="F467" i="18"/>
  <c r="F468" i="18"/>
  <c r="F469" i="18"/>
  <c r="F470" i="18"/>
  <c r="F471" i="18"/>
  <c r="F472" i="18"/>
  <c r="F473" i="18"/>
  <c r="F474" i="18"/>
  <c r="F475" i="18"/>
  <c r="F476" i="18"/>
  <c r="F477" i="18"/>
  <c r="F478" i="18"/>
  <c r="F479" i="18"/>
  <c r="F480" i="18"/>
  <c r="F481" i="18"/>
  <c r="F482" i="18"/>
  <c r="F483" i="18"/>
  <c r="F484" i="18"/>
  <c r="F485" i="18"/>
  <c r="F486" i="18"/>
  <c r="F487" i="18"/>
  <c r="F488" i="18"/>
  <c r="F489" i="18"/>
  <c r="F490" i="18"/>
  <c r="F491" i="18"/>
  <c r="F492" i="18"/>
  <c r="F493" i="18"/>
  <c r="F494" i="18"/>
  <c r="F495" i="18"/>
  <c r="F496" i="18"/>
  <c r="F497" i="18"/>
  <c r="F498" i="18"/>
  <c r="F499" i="18"/>
  <c r="F500" i="18"/>
  <c r="F501" i="18"/>
  <c r="F502" i="18"/>
  <c r="F503" i="18"/>
  <c r="F504" i="18"/>
  <c r="F505" i="18"/>
  <c r="F506" i="18"/>
  <c r="F507" i="18"/>
  <c r="F508" i="18"/>
  <c r="F509" i="18"/>
  <c r="F510" i="18"/>
  <c r="F511" i="18"/>
  <c r="F512" i="18"/>
  <c r="F513" i="18"/>
  <c r="F514" i="18"/>
  <c r="F515" i="18"/>
  <c r="F516" i="18"/>
  <c r="F517" i="18"/>
  <c r="F518" i="18"/>
  <c r="F519" i="18"/>
  <c r="F520" i="18"/>
  <c r="F521" i="18"/>
  <c r="F522" i="18"/>
  <c r="F523" i="18"/>
  <c r="F524" i="18"/>
  <c r="F525" i="18"/>
  <c r="F526" i="18"/>
  <c r="F527" i="18"/>
  <c r="F528" i="18"/>
  <c r="F529" i="18"/>
  <c r="F530" i="18"/>
  <c r="F531" i="18"/>
  <c r="F532" i="18"/>
  <c r="F533" i="18"/>
  <c r="F534" i="18"/>
  <c r="F535" i="18"/>
  <c r="F536" i="18"/>
  <c r="F537" i="18"/>
  <c r="F538" i="18"/>
  <c r="F539" i="18"/>
  <c r="F540" i="18"/>
  <c r="F541" i="18"/>
  <c r="F542" i="18"/>
  <c r="F543" i="18"/>
  <c r="F544" i="18"/>
  <c r="F545" i="18"/>
  <c r="F546" i="18"/>
  <c r="F547" i="18"/>
  <c r="F305" i="18"/>
  <c r="J306" i="18"/>
  <c r="J307" i="18"/>
  <c r="J308" i="18"/>
  <c r="J309" i="18"/>
  <c r="J310" i="18"/>
  <c r="J311" i="18"/>
  <c r="J312" i="18"/>
  <c r="J313" i="18"/>
  <c r="J314" i="18"/>
  <c r="J315" i="18"/>
  <c r="J316" i="18"/>
  <c r="J317" i="18"/>
  <c r="J318" i="18"/>
  <c r="J319" i="18"/>
  <c r="J320" i="18"/>
  <c r="J321" i="18"/>
  <c r="J322" i="18"/>
  <c r="J323" i="18"/>
  <c r="J324" i="18"/>
  <c r="J325" i="18"/>
  <c r="J326" i="18"/>
  <c r="J327" i="18"/>
  <c r="J328" i="18"/>
  <c r="J329" i="18"/>
  <c r="J330" i="18"/>
  <c r="J331" i="18"/>
  <c r="J332" i="18"/>
  <c r="J333" i="18"/>
  <c r="J334" i="18"/>
  <c r="J335" i="18"/>
  <c r="J336" i="18"/>
  <c r="J337" i="18"/>
  <c r="J338" i="18"/>
  <c r="J339" i="18"/>
  <c r="J340" i="18"/>
  <c r="J341" i="18"/>
  <c r="J342" i="18"/>
  <c r="J343" i="18"/>
  <c r="J344" i="18"/>
  <c r="J345" i="18"/>
  <c r="J346" i="18"/>
  <c r="J347" i="18"/>
  <c r="J348" i="18"/>
  <c r="J349" i="18"/>
  <c r="J350" i="18"/>
  <c r="J351" i="18"/>
  <c r="J352" i="18"/>
  <c r="J353" i="18"/>
  <c r="J354" i="18"/>
  <c r="J355" i="18"/>
  <c r="J356" i="18"/>
  <c r="J357" i="18"/>
  <c r="J358" i="18"/>
  <c r="J359" i="18"/>
  <c r="J360" i="18"/>
  <c r="J361" i="18"/>
  <c r="J362" i="18"/>
  <c r="J363" i="18"/>
  <c r="J364" i="18"/>
  <c r="J365" i="18"/>
  <c r="J366" i="18"/>
  <c r="J367" i="18"/>
  <c r="J368" i="18"/>
  <c r="J369" i="18"/>
  <c r="J370" i="18"/>
  <c r="J371" i="18"/>
  <c r="J372" i="18"/>
  <c r="J373" i="18"/>
  <c r="J374" i="18"/>
  <c r="J375" i="18"/>
  <c r="J376" i="18"/>
  <c r="J377" i="18"/>
  <c r="J378" i="18"/>
  <c r="J379" i="18"/>
  <c r="J380" i="18"/>
  <c r="J381" i="18"/>
  <c r="J382" i="18"/>
  <c r="J383" i="18"/>
  <c r="J384" i="18"/>
  <c r="J385" i="18"/>
  <c r="J386" i="18"/>
  <c r="J387" i="18"/>
  <c r="J388" i="18"/>
  <c r="J389" i="18"/>
  <c r="J390" i="18"/>
  <c r="J391" i="18"/>
  <c r="J392" i="18"/>
  <c r="J393" i="18"/>
  <c r="J394" i="18"/>
  <c r="J395" i="18"/>
  <c r="J396" i="18"/>
  <c r="J397" i="18"/>
  <c r="J398" i="18"/>
  <c r="J399" i="18"/>
  <c r="J400" i="18"/>
  <c r="J401" i="18"/>
  <c r="J402" i="18"/>
  <c r="J403" i="18"/>
  <c r="J404" i="18"/>
  <c r="J405" i="18"/>
  <c r="J406" i="18"/>
  <c r="J407" i="18"/>
  <c r="J408" i="18"/>
  <c r="J409" i="18"/>
  <c r="J410" i="18"/>
  <c r="J411" i="18"/>
  <c r="J412" i="18"/>
  <c r="J413" i="18"/>
  <c r="J414" i="18"/>
  <c r="J415" i="18"/>
  <c r="J416" i="18"/>
  <c r="J417" i="18"/>
  <c r="J418" i="18"/>
  <c r="J419" i="18"/>
  <c r="J420" i="18"/>
  <c r="J421" i="18"/>
  <c r="J422" i="18"/>
  <c r="J423" i="18"/>
  <c r="J424" i="18"/>
  <c r="J425" i="18"/>
  <c r="J426" i="18"/>
  <c r="J427" i="18"/>
  <c r="J428" i="18"/>
  <c r="J429" i="18"/>
  <c r="J430" i="18"/>
  <c r="J431" i="18"/>
  <c r="J432" i="18"/>
  <c r="J433" i="18"/>
  <c r="J434" i="18"/>
  <c r="J435" i="18"/>
  <c r="J436" i="18"/>
  <c r="J437" i="18"/>
  <c r="J438" i="18"/>
  <c r="J439" i="18"/>
  <c r="J440" i="18"/>
  <c r="J441" i="18"/>
  <c r="J442" i="18"/>
  <c r="J443" i="18"/>
  <c r="J444" i="18"/>
  <c r="J445" i="18"/>
  <c r="J446" i="18"/>
  <c r="J447" i="18"/>
  <c r="J448" i="18"/>
  <c r="J449" i="18"/>
  <c r="J450" i="18"/>
  <c r="J451" i="18"/>
  <c r="J452" i="18"/>
  <c r="J453" i="18"/>
  <c r="J454" i="18"/>
  <c r="J455" i="18"/>
  <c r="J456" i="18"/>
  <c r="J457" i="18"/>
  <c r="J458" i="18"/>
  <c r="J459" i="18"/>
  <c r="J460" i="18"/>
  <c r="J461" i="18"/>
  <c r="J462" i="18"/>
  <c r="J463" i="18"/>
  <c r="J464" i="18"/>
  <c r="J465" i="18"/>
  <c r="J466" i="18"/>
  <c r="J467" i="18"/>
  <c r="J468" i="18"/>
  <c r="J469" i="18"/>
  <c r="J470" i="18"/>
  <c r="J471" i="18"/>
  <c r="J472" i="18"/>
  <c r="J473" i="18"/>
  <c r="J474" i="18"/>
  <c r="J475" i="18"/>
  <c r="J476" i="18"/>
  <c r="J477" i="18"/>
  <c r="J478" i="18"/>
  <c r="J479" i="18"/>
  <c r="J480" i="18"/>
  <c r="J481" i="18"/>
  <c r="J482" i="18"/>
  <c r="J483" i="18"/>
  <c r="J484" i="18"/>
  <c r="J485" i="18"/>
  <c r="J486" i="18"/>
  <c r="J487" i="18"/>
  <c r="J488" i="18"/>
  <c r="J489" i="18"/>
  <c r="J490" i="18"/>
  <c r="J491" i="18"/>
  <c r="J492" i="18"/>
  <c r="J493" i="18"/>
  <c r="J494" i="18"/>
  <c r="J495" i="18"/>
  <c r="J496" i="18"/>
  <c r="J497" i="18"/>
  <c r="J498" i="18"/>
  <c r="J499" i="18"/>
  <c r="J500" i="18"/>
  <c r="J501" i="18"/>
  <c r="J502" i="18"/>
  <c r="J503" i="18"/>
  <c r="J504" i="18"/>
  <c r="J505" i="18"/>
  <c r="J506" i="18"/>
  <c r="J507" i="18"/>
  <c r="J508" i="18"/>
  <c r="J509" i="18"/>
  <c r="J510" i="18"/>
  <c r="J511" i="18"/>
  <c r="J512" i="18"/>
  <c r="J513" i="18"/>
  <c r="J514" i="18"/>
  <c r="J515" i="18"/>
  <c r="J516" i="18"/>
  <c r="J517" i="18"/>
  <c r="J518" i="18"/>
  <c r="J519" i="18"/>
  <c r="J520" i="18"/>
  <c r="J521" i="18"/>
  <c r="J522" i="18"/>
  <c r="J523" i="18"/>
  <c r="J524" i="18"/>
  <c r="J525" i="18"/>
  <c r="J526" i="18"/>
  <c r="J527" i="18"/>
  <c r="J528" i="18"/>
  <c r="J529" i="18"/>
  <c r="J530" i="18"/>
  <c r="J531" i="18"/>
  <c r="J532" i="18"/>
  <c r="J533" i="18"/>
  <c r="J534" i="18"/>
  <c r="J535" i="18"/>
  <c r="J536" i="18"/>
  <c r="J537" i="18"/>
  <c r="J538" i="18"/>
  <c r="J539" i="18"/>
  <c r="J540" i="18"/>
  <c r="J541" i="18"/>
  <c r="J542" i="18"/>
  <c r="J543" i="18"/>
  <c r="J544" i="18"/>
  <c r="J545" i="18"/>
  <c r="J546" i="18"/>
  <c r="J547" i="18"/>
  <c r="J305" i="18"/>
  <c r="K306" i="18"/>
  <c r="K307" i="18"/>
  <c r="K308" i="18"/>
  <c r="K309" i="18"/>
  <c r="K310" i="18"/>
  <c r="K311" i="18"/>
  <c r="K312" i="18"/>
  <c r="K313" i="18"/>
  <c r="K314" i="18"/>
  <c r="K315" i="18"/>
  <c r="K316" i="18"/>
  <c r="K317" i="18"/>
  <c r="K318" i="18"/>
  <c r="K319" i="18"/>
  <c r="K320" i="18"/>
  <c r="K321" i="18"/>
  <c r="K322" i="18"/>
  <c r="K323" i="18"/>
  <c r="K324" i="18"/>
  <c r="K325" i="18"/>
  <c r="K326" i="18"/>
  <c r="K327" i="18"/>
  <c r="K328" i="18"/>
  <c r="K329" i="18"/>
  <c r="K330" i="18"/>
  <c r="K331" i="18"/>
  <c r="K332" i="18"/>
  <c r="K333" i="18"/>
  <c r="K334" i="18"/>
  <c r="K335" i="18"/>
  <c r="K336" i="18"/>
  <c r="K337" i="18"/>
  <c r="K338" i="18"/>
  <c r="K339" i="18"/>
  <c r="K340" i="18"/>
  <c r="K341" i="18"/>
  <c r="K342" i="18"/>
  <c r="K343" i="18"/>
  <c r="K344" i="18"/>
  <c r="K345" i="18"/>
  <c r="K346" i="18"/>
  <c r="K347" i="18"/>
  <c r="K348" i="18"/>
  <c r="K349" i="18"/>
  <c r="K350" i="18"/>
  <c r="K351" i="18"/>
  <c r="K352" i="18"/>
  <c r="K353" i="18"/>
  <c r="K354" i="18"/>
  <c r="K355" i="18"/>
  <c r="K356" i="18"/>
  <c r="K357" i="18"/>
  <c r="K358" i="18"/>
  <c r="K359" i="18"/>
  <c r="K360" i="18"/>
  <c r="K361" i="18"/>
  <c r="K362" i="18"/>
  <c r="K363" i="18"/>
  <c r="K364" i="18"/>
  <c r="K365" i="18"/>
  <c r="K366" i="18"/>
  <c r="K367" i="18"/>
  <c r="K368" i="18"/>
  <c r="K369" i="18"/>
  <c r="K370" i="18"/>
  <c r="K371" i="18"/>
  <c r="K372" i="18"/>
  <c r="K373" i="18"/>
  <c r="K374" i="18"/>
  <c r="K375" i="18"/>
  <c r="K376" i="18"/>
  <c r="K377" i="18"/>
  <c r="K378" i="18"/>
  <c r="K379" i="18"/>
  <c r="K380" i="18"/>
  <c r="K381" i="18"/>
  <c r="K382" i="18"/>
  <c r="K383" i="18"/>
  <c r="K384" i="18"/>
  <c r="K385" i="18"/>
  <c r="K386" i="18"/>
  <c r="K387" i="18"/>
  <c r="K388" i="18"/>
  <c r="K389" i="18"/>
  <c r="K390" i="18"/>
  <c r="K391" i="18"/>
  <c r="K392" i="18"/>
  <c r="K393" i="18"/>
  <c r="K394" i="18"/>
  <c r="K395" i="18"/>
  <c r="K396" i="18"/>
  <c r="K397" i="18"/>
  <c r="K398" i="18"/>
  <c r="K399" i="18"/>
  <c r="K400" i="18"/>
  <c r="K401" i="18"/>
  <c r="K402" i="18"/>
  <c r="K403" i="18"/>
  <c r="K404" i="18"/>
  <c r="K405" i="18"/>
  <c r="K406" i="18"/>
  <c r="K407" i="18"/>
  <c r="K408" i="18"/>
  <c r="K409" i="18"/>
  <c r="K410" i="18"/>
  <c r="K411" i="18"/>
  <c r="K412" i="18"/>
  <c r="K413" i="18"/>
  <c r="K414" i="18"/>
  <c r="K415" i="18"/>
  <c r="K416" i="18"/>
  <c r="K417" i="18"/>
  <c r="K418" i="18"/>
  <c r="K419" i="18"/>
  <c r="K420" i="18"/>
  <c r="K421" i="18"/>
  <c r="K422" i="18"/>
  <c r="K423" i="18"/>
  <c r="K424" i="18"/>
  <c r="K425" i="18"/>
  <c r="K426" i="18"/>
  <c r="K427" i="18"/>
  <c r="K428" i="18"/>
  <c r="K429" i="18"/>
  <c r="K430" i="18"/>
  <c r="K431" i="18"/>
  <c r="K432" i="18"/>
  <c r="K433" i="18"/>
  <c r="K434" i="18"/>
  <c r="K435" i="18"/>
  <c r="K436" i="18"/>
  <c r="K437" i="18"/>
  <c r="K438" i="18"/>
  <c r="K439" i="18"/>
  <c r="K440" i="18"/>
  <c r="K441" i="18"/>
  <c r="K442" i="18"/>
  <c r="K443" i="18"/>
  <c r="K444" i="18"/>
  <c r="K445" i="18"/>
  <c r="K446" i="18"/>
  <c r="K447" i="18"/>
  <c r="K448" i="18"/>
  <c r="K449" i="18"/>
  <c r="K450" i="18"/>
  <c r="K451" i="18"/>
  <c r="K452" i="18"/>
  <c r="K453" i="18"/>
  <c r="K454" i="18"/>
  <c r="K455" i="18"/>
  <c r="K456" i="18"/>
  <c r="K457" i="18"/>
  <c r="K458" i="18"/>
  <c r="K459" i="18"/>
  <c r="K460" i="18"/>
  <c r="K461" i="18"/>
  <c r="K462" i="18"/>
  <c r="K463" i="18"/>
  <c r="K464" i="18"/>
  <c r="K465" i="18"/>
  <c r="K466" i="18"/>
  <c r="K467" i="18"/>
  <c r="K468" i="18"/>
  <c r="K469" i="18"/>
  <c r="K470" i="18"/>
  <c r="K471" i="18"/>
  <c r="K472" i="18"/>
  <c r="K473" i="18"/>
  <c r="K474" i="18"/>
  <c r="K475" i="18"/>
  <c r="K476" i="18"/>
  <c r="K477" i="18"/>
  <c r="K478" i="18"/>
  <c r="K479" i="18"/>
  <c r="K480" i="18"/>
  <c r="K481" i="18"/>
  <c r="K482" i="18"/>
  <c r="K483" i="18"/>
  <c r="K484" i="18"/>
  <c r="K485" i="18"/>
  <c r="K486" i="18"/>
  <c r="K487" i="18"/>
  <c r="K488" i="18"/>
  <c r="K489" i="18"/>
  <c r="K490" i="18"/>
  <c r="K491" i="18"/>
  <c r="K492" i="18"/>
  <c r="K493" i="18"/>
  <c r="K494" i="18"/>
  <c r="K495" i="18"/>
  <c r="K496" i="18"/>
  <c r="K497" i="18"/>
  <c r="K498" i="18"/>
  <c r="K499" i="18"/>
  <c r="K500" i="18"/>
  <c r="K501" i="18"/>
  <c r="K502" i="18"/>
  <c r="K503" i="18"/>
  <c r="K504" i="18"/>
  <c r="K505" i="18"/>
  <c r="K506" i="18"/>
  <c r="K507" i="18"/>
  <c r="K508" i="18"/>
  <c r="K509" i="18"/>
  <c r="K510" i="18"/>
  <c r="K511" i="18"/>
  <c r="K512" i="18"/>
  <c r="K513" i="18"/>
  <c r="K514" i="18"/>
  <c r="K515" i="18"/>
  <c r="K516" i="18"/>
  <c r="K517" i="18"/>
  <c r="K518" i="18"/>
  <c r="K519" i="18"/>
  <c r="K520" i="18"/>
  <c r="K521" i="18"/>
  <c r="K522" i="18"/>
  <c r="K523" i="18"/>
  <c r="K524" i="18"/>
  <c r="K525" i="18"/>
  <c r="K526" i="18"/>
  <c r="K527" i="18"/>
  <c r="K528" i="18"/>
  <c r="K529" i="18"/>
  <c r="K530" i="18"/>
  <c r="K531" i="18"/>
  <c r="K532" i="18"/>
  <c r="K533" i="18"/>
  <c r="K534" i="18"/>
  <c r="K535" i="18"/>
  <c r="K536" i="18"/>
  <c r="K537" i="18"/>
  <c r="K538" i="18"/>
  <c r="K539" i="18"/>
  <c r="K540" i="18"/>
  <c r="K541" i="18"/>
  <c r="K542" i="18"/>
  <c r="K543" i="18"/>
  <c r="K544" i="18"/>
  <c r="K545" i="18"/>
  <c r="K546" i="18"/>
  <c r="K547" i="18"/>
  <c r="K305" i="18"/>
  <c r="G218" i="21" l="1"/>
  <c r="H218" i="21" s="1"/>
  <c r="G222" i="21"/>
  <c r="H222" i="21" s="1"/>
  <c r="G226" i="21"/>
  <c r="H226" i="21" s="1"/>
  <c r="G230" i="21"/>
  <c r="H230" i="21" s="1"/>
  <c r="G234" i="21"/>
  <c r="H234" i="21" s="1"/>
  <c r="G238" i="21"/>
  <c r="H238" i="21" s="1"/>
  <c r="G242" i="21"/>
  <c r="H242" i="21" s="1"/>
  <c r="G246" i="21"/>
  <c r="H246" i="21" s="1"/>
  <c r="G250" i="21"/>
  <c r="H250" i="21" s="1"/>
  <c r="G254" i="21"/>
  <c r="H254" i="21" s="1"/>
  <c r="G258" i="21"/>
  <c r="H258" i="21" s="1"/>
  <c r="G262" i="21"/>
  <c r="H262" i="21" s="1"/>
  <c r="G266" i="21"/>
  <c r="H266" i="21" s="1"/>
  <c r="G270" i="21"/>
  <c r="H270" i="21" s="1"/>
  <c r="M272" i="21"/>
  <c r="L272" i="21" s="1"/>
  <c r="K272" i="21" s="1"/>
  <c r="F272" i="21" s="1"/>
  <c r="G272" i="21" s="1"/>
  <c r="H272" i="21" s="1"/>
  <c r="M271" i="21"/>
  <c r="L271" i="21" s="1"/>
  <c r="K271" i="21" s="1"/>
  <c r="F271" i="21" s="1"/>
  <c r="G271" i="21" s="1"/>
  <c r="H271" i="21" s="1"/>
  <c r="M270" i="21"/>
  <c r="L270" i="21" s="1"/>
  <c r="K270" i="21" s="1"/>
  <c r="F270" i="21" s="1"/>
  <c r="M269" i="21"/>
  <c r="L269" i="21" s="1"/>
  <c r="K269" i="21" s="1"/>
  <c r="F269" i="21" s="1"/>
  <c r="G269" i="21" s="1"/>
  <c r="H269" i="21" s="1"/>
  <c r="M268" i="21"/>
  <c r="L268" i="21" s="1"/>
  <c r="K268" i="21" s="1"/>
  <c r="F268" i="21" s="1"/>
  <c r="G268" i="21" s="1"/>
  <c r="H268" i="21" s="1"/>
  <c r="M267" i="21"/>
  <c r="L267" i="21" s="1"/>
  <c r="K267" i="21" s="1"/>
  <c r="F267" i="21" s="1"/>
  <c r="G267" i="21" s="1"/>
  <c r="H267" i="21" s="1"/>
  <c r="M266" i="21"/>
  <c r="L266" i="21" s="1"/>
  <c r="K266" i="21" s="1"/>
  <c r="F266" i="21" s="1"/>
  <c r="M265" i="21"/>
  <c r="L265" i="21" s="1"/>
  <c r="K265" i="21" s="1"/>
  <c r="F265" i="21" s="1"/>
  <c r="G265" i="21" s="1"/>
  <c r="H265" i="21" s="1"/>
  <c r="M264" i="21"/>
  <c r="L264" i="21" s="1"/>
  <c r="K264" i="21" s="1"/>
  <c r="F264" i="21" s="1"/>
  <c r="G264" i="21" s="1"/>
  <c r="H264" i="21" s="1"/>
  <c r="M263" i="21"/>
  <c r="L263" i="21" s="1"/>
  <c r="K263" i="21" s="1"/>
  <c r="F263" i="21" s="1"/>
  <c r="G263" i="21" s="1"/>
  <c r="H263" i="21" s="1"/>
  <c r="M262" i="21"/>
  <c r="L262" i="21" s="1"/>
  <c r="K262" i="21" s="1"/>
  <c r="F262" i="21" s="1"/>
  <c r="M261" i="21"/>
  <c r="L261" i="21" s="1"/>
  <c r="K261" i="21" s="1"/>
  <c r="F261" i="21" s="1"/>
  <c r="G261" i="21" s="1"/>
  <c r="H261" i="21" s="1"/>
  <c r="M260" i="21"/>
  <c r="L260" i="21" s="1"/>
  <c r="K260" i="21" s="1"/>
  <c r="F260" i="21" s="1"/>
  <c r="G260" i="21" s="1"/>
  <c r="H260" i="21" s="1"/>
  <c r="M259" i="21"/>
  <c r="L259" i="21" s="1"/>
  <c r="K259" i="21" s="1"/>
  <c r="F259" i="21" s="1"/>
  <c r="G259" i="21" s="1"/>
  <c r="H259" i="21" s="1"/>
  <c r="M258" i="21"/>
  <c r="L258" i="21" s="1"/>
  <c r="K258" i="21" s="1"/>
  <c r="F258" i="21" s="1"/>
  <c r="M257" i="21"/>
  <c r="L257" i="21" s="1"/>
  <c r="K257" i="21" s="1"/>
  <c r="F257" i="21" s="1"/>
  <c r="G257" i="21" s="1"/>
  <c r="H257" i="21" s="1"/>
  <c r="M256" i="21"/>
  <c r="L256" i="21" s="1"/>
  <c r="K256" i="21" s="1"/>
  <c r="F256" i="21" s="1"/>
  <c r="G256" i="21" s="1"/>
  <c r="H256" i="21" s="1"/>
  <c r="M255" i="21"/>
  <c r="L255" i="21" s="1"/>
  <c r="K255" i="21" s="1"/>
  <c r="F255" i="21" s="1"/>
  <c r="G255" i="21" s="1"/>
  <c r="H255" i="21" s="1"/>
  <c r="M254" i="21"/>
  <c r="L254" i="21" s="1"/>
  <c r="K254" i="21" s="1"/>
  <c r="F254" i="21" s="1"/>
  <c r="M419" i="20"/>
  <c r="M418" i="20"/>
  <c r="G418" i="20" s="1"/>
  <c r="M417" i="20"/>
  <c r="G417" i="20" s="1"/>
  <c r="M416" i="20"/>
  <c r="G416" i="20" s="1"/>
  <c r="M415" i="20"/>
  <c r="G415" i="20" s="1"/>
  <c r="M414" i="20"/>
  <c r="G414" i="20" s="1"/>
  <c r="M413" i="20"/>
  <c r="G413" i="20" s="1"/>
  <c r="M412" i="20"/>
  <c r="G412" i="20" s="1"/>
  <c r="M411" i="20"/>
  <c r="G411" i="20" s="1"/>
  <c r="M410" i="20"/>
  <c r="G410" i="20" s="1"/>
  <c r="M409" i="20"/>
  <c r="G409" i="20" s="1"/>
  <c r="M408" i="20"/>
  <c r="G408" i="20" s="1"/>
  <c r="M407" i="20"/>
  <c r="G407" i="20" s="1"/>
  <c r="M406" i="20"/>
  <c r="G406" i="20" s="1"/>
  <c r="M405" i="20"/>
  <c r="G405" i="20" s="1"/>
  <c r="M404" i="20"/>
  <c r="G404" i="20" s="1"/>
  <c r="M403" i="20"/>
  <c r="G403" i="20" s="1"/>
  <c r="M402" i="20"/>
  <c r="G402" i="20" s="1"/>
  <c r="M401" i="20"/>
  <c r="G401" i="20" s="1"/>
  <c r="M400" i="20"/>
  <c r="G400" i="20" s="1"/>
  <c r="M399" i="20"/>
  <c r="G399" i="20" s="1"/>
  <c r="M398" i="20"/>
  <c r="G398" i="20" s="1"/>
  <c r="M397" i="20"/>
  <c r="G397" i="20" s="1"/>
  <c r="M396" i="20"/>
  <c r="G396" i="20" s="1"/>
  <c r="M395" i="20"/>
  <c r="G395" i="20" s="1"/>
  <c r="M394" i="20"/>
  <c r="G394" i="20" s="1"/>
  <c r="M393" i="20"/>
  <c r="G393" i="20" s="1"/>
  <c r="M392" i="20"/>
  <c r="G392" i="20" s="1"/>
  <c r="M391" i="20"/>
  <c r="G391" i="20" s="1"/>
  <c r="M390" i="20"/>
  <c r="G390" i="20" s="1"/>
  <c r="M389" i="20"/>
  <c r="G389" i="20" s="1"/>
  <c r="M388" i="20"/>
  <c r="G388" i="20" s="1"/>
  <c r="M253" i="21"/>
  <c r="L253" i="21" s="1"/>
  <c r="K253" i="21" s="1"/>
  <c r="F253" i="21" s="1"/>
  <c r="G253" i="21" s="1"/>
  <c r="H253" i="21" s="1"/>
  <c r="M252" i="21"/>
  <c r="L252" i="21" s="1"/>
  <c r="K252" i="21" s="1"/>
  <c r="F252" i="21" s="1"/>
  <c r="G252" i="21" s="1"/>
  <c r="H252" i="21" s="1"/>
  <c r="M251" i="21"/>
  <c r="L251" i="21" s="1"/>
  <c r="K251" i="21" s="1"/>
  <c r="F251" i="21" s="1"/>
  <c r="G251" i="21" s="1"/>
  <c r="H251" i="21" s="1"/>
  <c r="M250" i="21"/>
  <c r="L250" i="21" s="1"/>
  <c r="K250" i="21" s="1"/>
  <c r="F250" i="21" s="1"/>
  <c r="M249" i="21"/>
  <c r="L249" i="21" s="1"/>
  <c r="K249" i="21" s="1"/>
  <c r="F249" i="21" s="1"/>
  <c r="G249" i="21" s="1"/>
  <c r="H249" i="21" s="1"/>
  <c r="M248" i="21"/>
  <c r="L248" i="21" s="1"/>
  <c r="K248" i="21" s="1"/>
  <c r="F248" i="21" s="1"/>
  <c r="G248" i="21" s="1"/>
  <c r="H248" i="21" s="1"/>
  <c r="M247" i="21"/>
  <c r="L247" i="21" s="1"/>
  <c r="K247" i="21" s="1"/>
  <c r="F247" i="21" s="1"/>
  <c r="G247" i="21" s="1"/>
  <c r="H247" i="21" s="1"/>
  <c r="M246" i="21"/>
  <c r="L246" i="21" s="1"/>
  <c r="K246" i="21" s="1"/>
  <c r="F246" i="21" s="1"/>
  <c r="M245" i="21"/>
  <c r="L245" i="21" s="1"/>
  <c r="K245" i="21" s="1"/>
  <c r="F245" i="21" s="1"/>
  <c r="G245" i="21" s="1"/>
  <c r="H245" i="21" s="1"/>
  <c r="M244" i="21"/>
  <c r="L244" i="21" s="1"/>
  <c r="K244" i="21" s="1"/>
  <c r="F244" i="21" s="1"/>
  <c r="G244" i="21" s="1"/>
  <c r="H244" i="21" s="1"/>
  <c r="M243" i="21"/>
  <c r="L243" i="21" s="1"/>
  <c r="K243" i="21" s="1"/>
  <c r="F243" i="21" s="1"/>
  <c r="G243" i="21" s="1"/>
  <c r="H243" i="21" s="1"/>
  <c r="M242" i="21"/>
  <c r="L242" i="21" s="1"/>
  <c r="K242" i="21" s="1"/>
  <c r="F242" i="21" s="1"/>
  <c r="M241" i="21"/>
  <c r="L241" i="21" s="1"/>
  <c r="K241" i="21" s="1"/>
  <c r="F241" i="21" s="1"/>
  <c r="G241" i="21" s="1"/>
  <c r="H241" i="21" s="1"/>
  <c r="M240" i="21"/>
  <c r="L240" i="21" s="1"/>
  <c r="K240" i="21" s="1"/>
  <c r="F240" i="21" s="1"/>
  <c r="G240" i="21" s="1"/>
  <c r="H240" i="21" s="1"/>
  <c r="M239" i="21"/>
  <c r="L239" i="21" s="1"/>
  <c r="K239" i="21" s="1"/>
  <c r="F239" i="21" s="1"/>
  <c r="G239" i="21" s="1"/>
  <c r="H239" i="21" s="1"/>
  <c r="M238" i="21"/>
  <c r="L238" i="21" s="1"/>
  <c r="K238" i="21" s="1"/>
  <c r="F238" i="21" s="1"/>
  <c r="M237" i="21"/>
  <c r="L237" i="21" s="1"/>
  <c r="K237" i="21" s="1"/>
  <c r="F237" i="21" s="1"/>
  <c r="G237" i="21" s="1"/>
  <c r="H237" i="21" s="1"/>
  <c r="M236" i="21"/>
  <c r="L236" i="21" s="1"/>
  <c r="K236" i="21" s="1"/>
  <c r="F236" i="21" s="1"/>
  <c r="G236" i="21" s="1"/>
  <c r="H236" i="21" s="1"/>
  <c r="M235" i="21"/>
  <c r="L235" i="21" s="1"/>
  <c r="K235" i="21" s="1"/>
  <c r="F235" i="21" s="1"/>
  <c r="G235" i="21" s="1"/>
  <c r="H235" i="21" s="1"/>
  <c r="M234" i="21"/>
  <c r="L234" i="21" s="1"/>
  <c r="K234" i="21" s="1"/>
  <c r="F234" i="21" s="1"/>
  <c r="M233" i="21"/>
  <c r="L233" i="21" s="1"/>
  <c r="K233" i="21" s="1"/>
  <c r="F233" i="21" s="1"/>
  <c r="G233" i="21" s="1"/>
  <c r="H233" i="21" s="1"/>
  <c r="M232" i="21"/>
  <c r="L232" i="21" s="1"/>
  <c r="K232" i="21" s="1"/>
  <c r="F232" i="21" s="1"/>
  <c r="G232" i="21" s="1"/>
  <c r="H232" i="21" s="1"/>
  <c r="M231" i="21"/>
  <c r="L231" i="21" s="1"/>
  <c r="K231" i="21" s="1"/>
  <c r="F231" i="21" s="1"/>
  <c r="G231" i="21" s="1"/>
  <c r="H231" i="21" s="1"/>
  <c r="M230" i="21"/>
  <c r="L230" i="21" s="1"/>
  <c r="K230" i="21" s="1"/>
  <c r="F230" i="21" s="1"/>
  <c r="M229" i="21"/>
  <c r="L229" i="21" s="1"/>
  <c r="K229" i="21" s="1"/>
  <c r="F229" i="21" s="1"/>
  <c r="G229" i="21" s="1"/>
  <c r="H229" i="21" s="1"/>
  <c r="M228" i="21"/>
  <c r="L228" i="21" s="1"/>
  <c r="K228" i="21" s="1"/>
  <c r="F228" i="21" s="1"/>
  <c r="G228" i="21" s="1"/>
  <c r="H228" i="21" s="1"/>
  <c r="M227" i="21"/>
  <c r="L227" i="21" s="1"/>
  <c r="K227" i="21" s="1"/>
  <c r="F227" i="21" s="1"/>
  <c r="G227" i="21" s="1"/>
  <c r="H227" i="21" s="1"/>
  <c r="M226" i="21"/>
  <c r="L226" i="21" s="1"/>
  <c r="K226" i="21" s="1"/>
  <c r="F226" i="21" s="1"/>
  <c r="M225" i="21"/>
  <c r="L225" i="21" s="1"/>
  <c r="K225" i="21" s="1"/>
  <c r="F225" i="21" s="1"/>
  <c r="G225" i="21" s="1"/>
  <c r="H225" i="21" s="1"/>
  <c r="M224" i="21"/>
  <c r="L224" i="21" s="1"/>
  <c r="K224" i="21" s="1"/>
  <c r="F224" i="21" s="1"/>
  <c r="G224" i="21" s="1"/>
  <c r="H224" i="21" s="1"/>
  <c r="M223" i="21"/>
  <c r="L223" i="21" s="1"/>
  <c r="K223" i="21" s="1"/>
  <c r="F223" i="21" s="1"/>
  <c r="G223" i="21" s="1"/>
  <c r="H223" i="21" s="1"/>
  <c r="M222" i="21"/>
  <c r="L222" i="21" s="1"/>
  <c r="K222" i="21" s="1"/>
  <c r="F222" i="21" s="1"/>
  <c r="M221" i="21"/>
  <c r="L221" i="21" s="1"/>
  <c r="K221" i="21" s="1"/>
  <c r="F221" i="21" s="1"/>
  <c r="G221" i="21" s="1"/>
  <c r="H221" i="21" s="1"/>
  <c r="M220" i="21"/>
  <c r="L220" i="21" s="1"/>
  <c r="K220" i="21" s="1"/>
  <c r="F220" i="21" s="1"/>
  <c r="G220" i="21" s="1"/>
  <c r="H220" i="21" s="1"/>
  <c r="M219" i="21"/>
  <c r="L219" i="21" s="1"/>
  <c r="K219" i="21" s="1"/>
  <c r="F219" i="21" s="1"/>
  <c r="G219" i="21" s="1"/>
  <c r="H219" i="21" s="1"/>
  <c r="M218" i="21"/>
  <c r="L218" i="21" s="1"/>
  <c r="K218" i="21" s="1"/>
  <c r="F218" i="21" s="1"/>
  <c r="M217" i="21"/>
  <c r="L217" i="21" s="1"/>
  <c r="K217" i="21" s="1"/>
  <c r="F217" i="21" s="1"/>
  <c r="G217" i="21" s="1"/>
  <c r="H217" i="21" s="1"/>
  <c r="M216" i="21"/>
  <c r="L216" i="21" s="1"/>
  <c r="K216" i="21" s="1"/>
  <c r="F216" i="21" s="1"/>
  <c r="G216" i="21" s="1"/>
  <c r="H216" i="21" s="1"/>
  <c r="M215" i="21"/>
  <c r="L215" i="21" s="1"/>
  <c r="K215" i="21" s="1"/>
  <c r="F215" i="21" s="1"/>
  <c r="G215" i="21" s="1"/>
  <c r="H215" i="21" s="1"/>
  <c r="M214" i="21"/>
  <c r="L214" i="21" s="1"/>
  <c r="K214" i="21" s="1"/>
  <c r="F214" i="21" s="1"/>
  <c r="G214" i="21" s="1"/>
  <c r="H214" i="21" s="1"/>
  <c r="M387" i="20"/>
  <c r="G387" i="20" s="1"/>
  <c r="M386" i="20"/>
  <c r="G386" i="20" s="1"/>
  <c r="M385" i="20"/>
  <c r="G385" i="20" s="1"/>
  <c r="M384" i="20"/>
  <c r="G384" i="20" s="1"/>
  <c r="M383" i="20"/>
  <c r="G383" i="20" s="1"/>
  <c r="M382" i="20"/>
  <c r="G382" i="20" s="1"/>
  <c r="M381" i="20"/>
  <c r="G381" i="20" s="1"/>
  <c r="M380" i="20"/>
  <c r="G380" i="20" s="1"/>
  <c r="M379" i="20"/>
  <c r="G379" i="20" s="1"/>
  <c r="M378" i="20"/>
  <c r="G378" i="20" s="1"/>
  <c r="M377" i="20"/>
  <c r="G377" i="20" s="1"/>
  <c r="M376" i="20"/>
  <c r="G376" i="20" s="1"/>
  <c r="M375" i="20"/>
  <c r="G375" i="20" s="1"/>
  <c r="M374" i="20"/>
  <c r="G374" i="20" s="1"/>
  <c r="M373" i="20"/>
  <c r="G373" i="20" s="1"/>
  <c r="M372" i="20"/>
  <c r="G372" i="20" s="1"/>
  <c r="M371" i="20"/>
  <c r="G371" i="20" s="1"/>
  <c r="M370" i="20"/>
  <c r="G370" i="20" s="1"/>
  <c r="M369" i="20"/>
  <c r="G369" i="20" s="1"/>
  <c r="M368" i="20"/>
  <c r="G368" i="20" s="1"/>
  <c r="M367" i="20"/>
  <c r="G367" i="20" s="1"/>
  <c r="M366" i="20"/>
  <c r="G366" i="20" s="1"/>
  <c r="M365" i="20"/>
  <c r="G365" i="20" s="1"/>
  <c r="M364" i="20"/>
  <c r="G364" i="20" s="1"/>
  <c r="M363" i="20"/>
  <c r="G363" i="20" s="1"/>
  <c r="M362" i="20"/>
  <c r="G362" i="20" s="1"/>
  <c r="M361" i="20"/>
  <c r="G361" i="20" s="1"/>
  <c r="M360" i="20"/>
  <c r="G360" i="20" s="1"/>
  <c r="M359" i="20"/>
  <c r="G359" i="20" s="1"/>
  <c r="M358" i="20"/>
  <c r="G358" i="20" s="1"/>
  <c r="M357" i="20"/>
  <c r="G357" i="20" s="1"/>
  <c r="M356" i="20"/>
  <c r="G356" i="20" s="1"/>
  <c r="M355" i="20"/>
  <c r="G355" i="20" s="1"/>
  <c r="M354" i="20" l="1"/>
  <c r="G354" i="20" s="1"/>
  <c r="M353" i="20"/>
  <c r="G353" i="20" s="1"/>
  <c r="M352" i="20"/>
  <c r="G352" i="20" s="1"/>
  <c r="M351" i="20"/>
  <c r="G351" i="20" s="1"/>
  <c r="M350" i="20"/>
  <c r="G350" i="20" s="1"/>
  <c r="M349" i="20"/>
  <c r="G349" i="20" s="1"/>
  <c r="M348" i="20"/>
  <c r="G348" i="20" s="1"/>
  <c r="M347" i="20"/>
  <c r="G347" i="20" s="1"/>
  <c r="M346" i="20"/>
  <c r="G346" i="20" s="1"/>
  <c r="M345" i="20"/>
  <c r="G345" i="20" s="1"/>
  <c r="M344" i="20"/>
  <c r="G344" i="20" s="1"/>
  <c r="M343" i="20"/>
  <c r="G343" i="20" s="1"/>
  <c r="M342" i="20"/>
  <c r="G342" i="20" s="1"/>
  <c r="M341" i="20"/>
  <c r="G341" i="20" s="1"/>
  <c r="M340" i="20"/>
  <c r="G340" i="20" s="1"/>
  <c r="M339" i="20"/>
  <c r="G339" i="20" s="1"/>
  <c r="M338" i="20"/>
  <c r="G338" i="20" s="1"/>
  <c r="M337" i="20"/>
  <c r="G337" i="20" s="1"/>
  <c r="M336" i="20"/>
  <c r="G336" i="20" s="1"/>
  <c r="M335" i="20"/>
  <c r="G335" i="20" s="1"/>
  <c r="M334" i="20"/>
  <c r="G334" i="20" s="1"/>
  <c r="M333" i="20"/>
  <c r="G333" i="20" s="1"/>
  <c r="M332" i="20"/>
  <c r="G332" i="20" s="1"/>
  <c r="M331" i="20"/>
  <c r="G331" i="20" s="1"/>
  <c r="M330" i="20"/>
  <c r="G330" i="20" s="1"/>
  <c r="M392" i="17" l="1"/>
  <c r="L392" i="17" s="1"/>
  <c r="K392" i="17" s="1"/>
  <c r="F392" i="17" s="1"/>
  <c r="G392" i="17" s="1"/>
  <c r="M393" i="17"/>
  <c r="L393" i="17" s="1"/>
  <c r="K393" i="17" s="1"/>
  <c r="F393" i="17" s="1"/>
  <c r="G393" i="17" s="1"/>
  <c r="M394" i="17"/>
  <c r="L394" i="17" s="1"/>
  <c r="K394" i="17" s="1"/>
  <c r="F394" i="17" s="1"/>
  <c r="G394" i="17" s="1"/>
  <c r="M395" i="17"/>
  <c r="L395" i="17" s="1"/>
  <c r="K395" i="17" s="1"/>
  <c r="F395" i="17" s="1"/>
  <c r="G395" i="17" s="1"/>
  <c r="M396" i="17"/>
  <c r="L396" i="17" s="1"/>
  <c r="K396" i="17" s="1"/>
  <c r="F396" i="17" s="1"/>
  <c r="G396" i="17" s="1"/>
  <c r="M397" i="17"/>
  <c r="L397" i="17" s="1"/>
  <c r="K397" i="17" s="1"/>
  <c r="F397" i="17" s="1"/>
  <c r="G397" i="17" s="1"/>
  <c r="M398" i="17"/>
  <c r="L398" i="17" s="1"/>
  <c r="K398" i="17" s="1"/>
  <c r="F398" i="17" s="1"/>
  <c r="G398" i="17" s="1"/>
  <c r="M399" i="17"/>
  <c r="L399" i="17" s="1"/>
  <c r="K399" i="17" s="1"/>
  <c r="F399" i="17" s="1"/>
  <c r="G399" i="17" s="1"/>
  <c r="M400" i="17"/>
  <c r="L400" i="17" s="1"/>
  <c r="K400" i="17" s="1"/>
  <c r="F400" i="17" s="1"/>
  <c r="G400" i="17" s="1"/>
  <c r="M401" i="17"/>
  <c r="L401" i="17" s="1"/>
  <c r="K401" i="17" s="1"/>
  <c r="F401" i="17" s="1"/>
  <c r="G401" i="17" s="1"/>
  <c r="M402" i="17"/>
  <c r="L402" i="17" s="1"/>
  <c r="K402" i="17" s="1"/>
  <c r="F402" i="17" s="1"/>
  <c r="G402" i="17" s="1"/>
  <c r="M403" i="17"/>
  <c r="L403" i="17" s="1"/>
  <c r="K403" i="17" s="1"/>
  <c r="F403" i="17" s="1"/>
  <c r="G403" i="17" s="1"/>
  <c r="M404" i="17"/>
  <c r="L404" i="17" s="1"/>
  <c r="K404" i="17" s="1"/>
  <c r="F404" i="17" s="1"/>
  <c r="G404" i="17" s="1"/>
  <c r="M405" i="17"/>
  <c r="L405" i="17" s="1"/>
  <c r="K405" i="17" s="1"/>
  <c r="F405" i="17" s="1"/>
  <c r="G405" i="17" s="1"/>
  <c r="M406" i="17"/>
  <c r="L406" i="17" s="1"/>
  <c r="K406" i="17" s="1"/>
  <c r="F406" i="17" s="1"/>
  <c r="G406" i="17" s="1"/>
  <c r="M407" i="17"/>
  <c r="L407" i="17" s="1"/>
  <c r="K407" i="17" s="1"/>
  <c r="F407" i="17" s="1"/>
  <c r="G407" i="17" s="1"/>
  <c r="F656" i="17" s="1"/>
  <c r="M408" i="17"/>
  <c r="L408" i="17" s="1"/>
  <c r="K408" i="17" s="1"/>
  <c r="F408" i="17" s="1"/>
  <c r="G408" i="17" s="1"/>
  <c r="M409" i="17"/>
  <c r="L409" i="17" s="1"/>
  <c r="K409" i="17" s="1"/>
  <c r="F409" i="17" s="1"/>
  <c r="G409" i="17" s="1"/>
  <c r="M410" i="17"/>
  <c r="L410" i="17" s="1"/>
  <c r="K410" i="17" s="1"/>
  <c r="F410" i="17" s="1"/>
  <c r="G410" i="17" s="1"/>
  <c r="M411" i="17"/>
  <c r="L411" i="17" s="1"/>
  <c r="K411" i="17" s="1"/>
  <c r="F411" i="17" s="1"/>
  <c r="G411" i="17" s="1"/>
  <c r="M412" i="17"/>
  <c r="L412" i="17" s="1"/>
  <c r="K412" i="17" s="1"/>
  <c r="F412" i="17" s="1"/>
  <c r="G412" i="17" s="1"/>
  <c r="M413" i="17"/>
  <c r="L413" i="17" s="1"/>
  <c r="K413" i="17" s="1"/>
  <c r="F413" i="17" s="1"/>
  <c r="G413" i="17" s="1"/>
  <c r="M414" i="17"/>
  <c r="L414" i="17" s="1"/>
  <c r="K414" i="17" s="1"/>
  <c r="F414" i="17" s="1"/>
  <c r="G414" i="17" s="1"/>
  <c r="M415" i="17"/>
  <c r="L415" i="17" s="1"/>
  <c r="K415" i="17" s="1"/>
  <c r="F415" i="17" s="1"/>
  <c r="G415" i="17" s="1"/>
  <c r="M416" i="17"/>
  <c r="L416" i="17" s="1"/>
  <c r="K416" i="17" s="1"/>
  <c r="F416" i="17" s="1"/>
  <c r="G416" i="17" s="1"/>
  <c r="M417" i="17"/>
  <c r="L417" i="17" s="1"/>
  <c r="K417" i="17" s="1"/>
  <c r="F417" i="17" s="1"/>
  <c r="G417" i="17" s="1"/>
  <c r="M418" i="17"/>
  <c r="L418" i="17" s="1"/>
  <c r="K418" i="17" s="1"/>
  <c r="F418" i="17" s="1"/>
  <c r="G418" i="17" s="1"/>
  <c r="M419" i="17"/>
  <c r="L419" i="17" s="1"/>
  <c r="K419" i="17" s="1"/>
  <c r="F419" i="17" s="1"/>
  <c r="G419" i="17" s="1"/>
  <c r="M420" i="17"/>
  <c r="L420" i="17" s="1"/>
  <c r="K420" i="17" s="1"/>
  <c r="F420" i="17" s="1"/>
  <c r="G420" i="17" s="1"/>
  <c r="M421" i="17"/>
  <c r="L421" i="17" s="1"/>
  <c r="K421" i="17" s="1"/>
  <c r="F421" i="17" s="1"/>
  <c r="G421" i="17" s="1"/>
  <c r="M422" i="17"/>
  <c r="L422" i="17" s="1"/>
  <c r="K422" i="17" s="1"/>
  <c r="F422" i="17" s="1"/>
  <c r="G422" i="17" s="1"/>
  <c r="M423" i="17"/>
  <c r="L423" i="17" s="1"/>
  <c r="K423" i="17" s="1"/>
  <c r="F423" i="17" s="1"/>
  <c r="G423" i="17" s="1"/>
  <c r="M424" i="17"/>
  <c r="L424" i="17" s="1"/>
  <c r="K424" i="17" s="1"/>
  <c r="F424" i="17" s="1"/>
  <c r="G424" i="17" s="1"/>
  <c r="M425" i="17"/>
  <c r="L425" i="17" s="1"/>
  <c r="K425" i="17" s="1"/>
  <c r="F425" i="17" s="1"/>
  <c r="G425" i="17" s="1"/>
  <c r="M426" i="17"/>
  <c r="L426" i="17" s="1"/>
  <c r="K426" i="17" s="1"/>
  <c r="F426" i="17" s="1"/>
  <c r="G426" i="17" s="1"/>
  <c r="M427" i="17"/>
  <c r="L427" i="17" s="1"/>
  <c r="K427" i="17" s="1"/>
  <c r="F427" i="17" s="1"/>
  <c r="G427" i="17" s="1"/>
  <c r="M428" i="17"/>
  <c r="L428" i="17" s="1"/>
  <c r="K428" i="17" s="1"/>
  <c r="F428" i="17" s="1"/>
  <c r="G428" i="17" s="1"/>
  <c r="M429" i="17"/>
  <c r="L429" i="17" s="1"/>
  <c r="K429" i="17" s="1"/>
  <c r="F429" i="17" s="1"/>
  <c r="G429" i="17" s="1"/>
  <c r="M430" i="17"/>
  <c r="L430" i="17" s="1"/>
  <c r="K430" i="17" s="1"/>
  <c r="F430" i="17" s="1"/>
  <c r="G430" i="17" s="1"/>
  <c r="M431" i="17"/>
  <c r="L431" i="17" s="1"/>
  <c r="K431" i="17" s="1"/>
  <c r="F431" i="17" s="1"/>
  <c r="G431" i="17" s="1"/>
  <c r="M432" i="17"/>
  <c r="L432" i="17" s="1"/>
  <c r="K432" i="17" s="1"/>
  <c r="F432" i="17" s="1"/>
  <c r="G432" i="17" s="1"/>
  <c r="M433" i="17"/>
  <c r="L433" i="17" s="1"/>
  <c r="K433" i="17" s="1"/>
  <c r="F433" i="17" s="1"/>
  <c r="G433" i="17" s="1"/>
  <c r="M434" i="17"/>
  <c r="L434" i="17" s="1"/>
  <c r="K434" i="17" s="1"/>
  <c r="F434" i="17" s="1"/>
  <c r="G434" i="17" s="1"/>
  <c r="M435" i="17"/>
  <c r="L435" i="17" s="1"/>
  <c r="K435" i="17" s="1"/>
  <c r="F435" i="17" s="1"/>
  <c r="G435" i="17" s="1"/>
  <c r="M436" i="17"/>
  <c r="L436" i="17" s="1"/>
  <c r="K436" i="17" s="1"/>
  <c r="F436" i="17" s="1"/>
  <c r="G436" i="17" s="1"/>
  <c r="M437" i="17"/>
  <c r="L437" i="17" s="1"/>
  <c r="K437" i="17" s="1"/>
  <c r="F437" i="17" s="1"/>
  <c r="G437" i="17" s="1"/>
  <c r="M438" i="17"/>
  <c r="L438" i="17" s="1"/>
  <c r="K438" i="17" s="1"/>
  <c r="F438" i="17" s="1"/>
  <c r="G438" i="17" s="1"/>
  <c r="M439" i="17"/>
  <c r="L439" i="17" s="1"/>
  <c r="K439" i="17" s="1"/>
  <c r="F439" i="17" s="1"/>
  <c r="G439" i="17" s="1"/>
  <c r="M440" i="17"/>
  <c r="L440" i="17" s="1"/>
  <c r="K440" i="17" s="1"/>
  <c r="F440" i="17" s="1"/>
  <c r="G440" i="17" s="1"/>
  <c r="M441" i="17"/>
  <c r="L441" i="17" s="1"/>
  <c r="K441" i="17" s="1"/>
  <c r="F441" i="17" s="1"/>
  <c r="G441" i="17" s="1"/>
  <c r="M442" i="17"/>
  <c r="L442" i="17" s="1"/>
  <c r="K442" i="17" s="1"/>
  <c r="F442" i="17" s="1"/>
  <c r="G442" i="17" s="1"/>
  <c r="M443" i="17"/>
  <c r="L443" i="17" s="1"/>
  <c r="K443" i="17" s="1"/>
  <c r="F443" i="17" s="1"/>
  <c r="G443" i="17" s="1"/>
  <c r="M444" i="17"/>
  <c r="L444" i="17" s="1"/>
  <c r="K444" i="17" s="1"/>
  <c r="F444" i="17" s="1"/>
  <c r="G444" i="17" s="1"/>
  <c r="M445" i="17"/>
  <c r="L445" i="17" s="1"/>
  <c r="K445" i="17" s="1"/>
  <c r="F445" i="17" s="1"/>
  <c r="G445" i="17" s="1"/>
  <c r="M446" i="17"/>
  <c r="L446" i="17" s="1"/>
  <c r="K446" i="17" s="1"/>
  <c r="F446" i="17" s="1"/>
  <c r="G446" i="17" s="1"/>
  <c r="M447" i="17"/>
  <c r="L447" i="17" s="1"/>
  <c r="K447" i="17" s="1"/>
  <c r="F447" i="17" s="1"/>
  <c r="G447" i="17" s="1"/>
  <c r="M448" i="17"/>
  <c r="L448" i="17" s="1"/>
  <c r="K448" i="17" s="1"/>
  <c r="F448" i="17" s="1"/>
  <c r="G448" i="17" s="1"/>
  <c r="M449" i="17"/>
  <c r="L449" i="17" s="1"/>
  <c r="K449" i="17" s="1"/>
  <c r="F449" i="17" s="1"/>
  <c r="G449" i="17" s="1"/>
  <c r="M450" i="17"/>
  <c r="L450" i="17" s="1"/>
  <c r="K450" i="17" s="1"/>
  <c r="F450" i="17" s="1"/>
  <c r="G450" i="17" s="1"/>
  <c r="M451" i="17"/>
  <c r="L451" i="17" s="1"/>
  <c r="K451" i="17" s="1"/>
  <c r="F451" i="17" s="1"/>
  <c r="G451" i="17" s="1"/>
  <c r="M452" i="17"/>
  <c r="L452" i="17" s="1"/>
  <c r="K452" i="17" s="1"/>
  <c r="F452" i="17" s="1"/>
  <c r="G452" i="17" s="1"/>
  <c r="M453" i="17"/>
  <c r="L453" i="17" s="1"/>
  <c r="K453" i="17" s="1"/>
  <c r="F453" i="17" s="1"/>
  <c r="G453" i="17" s="1"/>
  <c r="M454" i="17"/>
  <c r="L454" i="17" s="1"/>
  <c r="K454" i="17" s="1"/>
  <c r="F454" i="17" s="1"/>
  <c r="G454" i="17" s="1"/>
  <c r="M455" i="17"/>
  <c r="L455" i="17" s="1"/>
  <c r="K455" i="17" s="1"/>
  <c r="F455" i="17" s="1"/>
  <c r="G455" i="17" s="1"/>
  <c r="M456" i="17"/>
  <c r="L456" i="17" s="1"/>
  <c r="K456" i="17" s="1"/>
  <c r="F456" i="17" s="1"/>
  <c r="G456" i="17" s="1"/>
  <c r="M457" i="17"/>
  <c r="L457" i="17" s="1"/>
  <c r="K457" i="17" s="1"/>
  <c r="F457" i="17" s="1"/>
  <c r="G457" i="17" s="1"/>
  <c r="M458" i="17"/>
  <c r="L458" i="17" s="1"/>
  <c r="K458" i="17" s="1"/>
  <c r="F458" i="17" s="1"/>
  <c r="G458" i="17" s="1"/>
  <c r="M459" i="17"/>
  <c r="L459" i="17" s="1"/>
  <c r="K459" i="17" s="1"/>
  <c r="F459" i="17" s="1"/>
  <c r="G459" i="17" s="1"/>
  <c r="M460" i="17"/>
  <c r="L460" i="17" s="1"/>
  <c r="K460" i="17" s="1"/>
  <c r="F460" i="17" s="1"/>
  <c r="G460" i="17" s="1"/>
  <c r="M461" i="17"/>
  <c r="L461" i="17" s="1"/>
  <c r="K461" i="17" s="1"/>
  <c r="F461" i="17" s="1"/>
  <c r="G461" i="17" s="1"/>
  <c r="M462" i="17"/>
  <c r="L462" i="17" s="1"/>
  <c r="K462" i="17" s="1"/>
  <c r="F462" i="17" s="1"/>
  <c r="G462" i="17" s="1"/>
  <c r="M463" i="17"/>
  <c r="L463" i="17" s="1"/>
  <c r="K463" i="17" s="1"/>
  <c r="F463" i="17" s="1"/>
  <c r="G463" i="17" s="1"/>
  <c r="M464" i="17"/>
  <c r="L464" i="17" s="1"/>
  <c r="K464" i="17" s="1"/>
  <c r="F464" i="17" s="1"/>
  <c r="G464" i="17" s="1"/>
  <c r="M465" i="17"/>
  <c r="L465" i="17" s="1"/>
  <c r="K465" i="17" s="1"/>
  <c r="F465" i="17" s="1"/>
  <c r="G465" i="17" s="1"/>
  <c r="M466" i="17"/>
  <c r="L466" i="17" s="1"/>
  <c r="K466" i="17" s="1"/>
  <c r="F466" i="17" s="1"/>
  <c r="G466" i="17" s="1"/>
  <c r="M467" i="17"/>
  <c r="L467" i="17" s="1"/>
  <c r="K467" i="17" s="1"/>
  <c r="F467" i="17" s="1"/>
  <c r="G467" i="17" s="1"/>
  <c r="M468" i="17"/>
  <c r="L468" i="17" s="1"/>
  <c r="K468" i="17" s="1"/>
  <c r="F468" i="17" s="1"/>
  <c r="G468" i="17" s="1"/>
  <c r="M469" i="17"/>
  <c r="L469" i="17" s="1"/>
  <c r="K469" i="17" s="1"/>
  <c r="F469" i="17" s="1"/>
  <c r="G469" i="17" s="1"/>
  <c r="M470" i="17"/>
  <c r="L470" i="17" s="1"/>
  <c r="K470" i="17" s="1"/>
  <c r="F470" i="17" s="1"/>
  <c r="G470" i="17" s="1"/>
  <c r="M471" i="17"/>
  <c r="L471" i="17" s="1"/>
  <c r="K471" i="17" s="1"/>
  <c r="F471" i="17" s="1"/>
  <c r="G471" i="17" s="1"/>
  <c r="M472" i="17"/>
  <c r="L472" i="17" s="1"/>
  <c r="K472" i="17" s="1"/>
  <c r="F472" i="17" s="1"/>
  <c r="G472" i="17" s="1"/>
  <c r="M473" i="17"/>
  <c r="L473" i="17" s="1"/>
  <c r="K473" i="17" s="1"/>
  <c r="F473" i="17" s="1"/>
  <c r="G473" i="17" s="1"/>
  <c r="M474" i="17"/>
  <c r="L474" i="17" s="1"/>
  <c r="K474" i="17" s="1"/>
  <c r="F474" i="17" s="1"/>
  <c r="G474" i="17" s="1"/>
  <c r="M475" i="17"/>
  <c r="L475" i="17" s="1"/>
  <c r="K475" i="17" s="1"/>
  <c r="F475" i="17" s="1"/>
  <c r="G475" i="17" s="1"/>
  <c r="M476" i="17"/>
  <c r="L476" i="17" s="1"/>
  <c r="K476" i="17" s="1"/>
  <c r="F476" i="17" s="1"/>
  <c r="G476" i="17" s="1"/>
  <c r="M477" i="17"/>
  <c r="L477" i="17" s="1"/>
  <c r="K477" i="17" s="1"/>
  <c r="F477" i="17" s="1"/>
  <c r="G477" i="17" s="1"/>
  <c r="M478" i="17"/>
  <c r="L478" i="17" s="1"/>
  <c r="K478" i="17" s="1"/>
  <c r="F478" i="17" s="1"/>
  <c r="G478" i="17" s="1"/>
  <c r="M479" i="17"/>
  <c r="L479" i="17" s="1"/>
  <c r="K479" i="17" s="1"/>
  <c r="F479" i="17" s="1"/>
  <c r="G479" i="17" s="1"/>
  <c r="M480" i="17"/>
  <c r="L480" i="17" s="1"/>
  <c r="K480" i="17" s="1"/>
  <c r="F480" i="17" s="1"/>
  <c r="G480" i="17" s="1"/>
  <c r="M481" i="17"/>
  <c r="L481" i="17" s="1"/>
  <c r="K481" i="17" s="1"/>
  <c r="F481" i="17" s="1"/>
  <c r="G481" i="17" s="1"/>
  <c r="M482" i="17"/>
  <c r="L482" i="17" s="1"/>
  <c r="K482" i="17" s="1"/>
  <c r="F482" i="17" s="1"/>
  <c r="G482" i="17" s="1"/>
  <c r="M483" i="17"/>
  <c r="L483" i="17" s="1"/>
  <c r="K483" i="17" s="1"/>
  <c r="F483" i="17" s="1"/>
  <c r="G483" i="17" s="1"/>
  <c r="M484" i="17"/>
  <c r="L484" i="17" s="1"/>
  <c r="K484" i="17" s="1"/>
  <c r="F484" i="17" s="1"/>
  <c r="G484" i="17" s="1"/>
  <c r="M485" i="17"/>
  <c r="L485" i="17" s="1"/>
  <c r="K485" i="17" s="1"/>
  <c r="F485" i="17" s="1"/>
  <c r="G485" i="17" s="1"/>
  <c r="M486" i="17"/>
  <c r="L486" i="17" s="1"/>
  <c r="K486" i="17" s="1"/>
  <c r="F486" i="17" s="1"/>
  <c r="G486" i="17" s="1"/>
  <c r="M487" i="17"/>
  <c r="L487" i="17" s="1"/>
  <c r="K487" i="17" s="1"/>
  <c r="F487" i="17" s="1"/>
  <c r="G487" i="17" s="1"/>
  <c r="M488" i="17"/>
  <c r="L488" i="17" s="1"/>
  <c r="K488" i="17" s="1"/>
  <c r="F488" i="17" s="1"/>
  <c r="G488" i="17" s="1"/>
  <c r="M489" i="17"/>
  <c r="L489" i="17" s="1"/>
  <c r="K489" i="17" s="1"/>
  <c r="F489" i="17" s="1"/>
  <c r="G489" i="17" s="1"/>
  <c r="M490" i="17"/>
  <c r="L490" i="17" s="1"/>
  <c r="K490" i="17" s="1"/>
  <c r="F490" i="17" s="1"/>
  <c r="G490" i="17" s="1"/>
  <c r="M491" i="17"/>
  <c r="L491" i="17" s="1"/>
  <c r="K491" i="17" s="1"/>
  <c r="F491" i="17" s="1"/>
  <c r="G491" i="17" s="1"/>
  <c r="M492" i="17"/>
  <c r="L492" i="17" s="1"/>
  <c r="K492" i="17" s="1"/>
  <c r="F492" i="17" s="1"/>
  <c r="G492" i="17" s="1"/>
  <c r="M493" i="17"/>
  <c r="L493" i="17" s="1"/>
  <c r="K493" i="17" s="1"/>
  <c r="F493" i="17" s="1"/>
  <c r="G493" i="17" s="1"/>
  <c r="M494" i="17"/>
  <c r="L494" i="17" s="1"/>
  <c r="K494" i="17" s="1"/>
  <c r="F494" i="17" s="1"/>
  <c r="G494" i="17" s="1"/>
  <c r="M495" i="17"/>
  <c r="L495" i="17" s="1"/>
  <c r="K495" i="17" s="1"/>
  <c r="F495" i="17" s="1"/>
  <c r="G495" i="17" s="1"/>
  <c r="M496" i="17"/>
  <c r="L496" i="17" s="1"/>
  <c r="K496" i="17" s="1"/>
  <c r="F496" i="17" s="1"/>
  <c r="G496" i="17" s="1"/>
  <c r="M497" i="17"/>
  <c r="L497" i="17" s="1"/>
  <c r="K497" i="17" s="1"/>
  <c r="F497" i="17" s="1"/>
  <c r="G497" i="17" s="1"/>
  <c r="M498" i="17"/>
  <c r="L498" i="17" s="1"/>
  <c r="K498" i="17" s="1"/>
  <c r="F498" i="17" s="1"/>
  <c r="G498" i="17" s="1"/>
  <c r="M499" i="17"/>
  <c r="L499" i="17" s="1"/>
  <c r="K499" i="17" s="1"/>
  <c r="F499" i="17" s="1"/>
  <c r="G499" i="17" s="1"/>
  <c r="M500" i="17"/>
  <c r="L500" i="17" s="1"/>
  <c r="K500" i="17" s="1"/>
  <c r="F500" i="17" s="1"/>
  <c r="G500" i="17" s="1"/>
  <c r="M501" i="17"/>
  <c r="L501" i="17" s="1"/>
  <c r="K501" i="17" s="1"/>
  <c r="F501" i="17" s="1"/>
  <c r="G501" i="17" s="1"/>
  <c r="M502" i="17"/>
  <c r="L502" i="17" s="1"/>
  <c r="K502" i="17" s="1"/>
  <c r="F502" i="17" s="1"/>
  <c r="G502" i="17" s="1"/>
  <c r="M503" i="17"/>
  <c r="L503" i="17" s="1"/>
  <c r="K503" i="17" s="1"/>
  <c r="F503" i="17" s="1"/>
  <c r="G503" i="17" s="1"/>
  <c r="M504" i="17"/>
  <c r="L504" i="17" s="1"/>
  <c r="K504" i="17" s="1"/>
  <c r="F504" i="17" s="1"/>
  <c r="G504" i="17" s="1"/>
  <c r="M505" i="17"/>
  <c r="L505" i="17" s="1"/>
  <c r="K505" i="17" s="1"/>
  <c r="F505" i="17" s="1"/>
  <c r="G505" i="17" s="1"/>
  <c r="M506" i="17"/>
  <c r="L506" i="17" s="1"/>
  <c r="K506" i="17" s="1"/>
  <c r="F506" i="17" s="1"/>
  <c r="G506" i="17" s="1"/>
  <c r="M507" i="17"/>
  <c r="L507" i="17" s="1"/>
  <c r="K507" i="17" s="1"/>
  <c r="F507" i="17" s="1"/>
  <c r="G507" i="17" s="1"/>
  <c r="M508" i="17"/>
  <c r="L508" i="17" s="1"/>
  <c r="K508" i="17" s="1"/>
  <c r="F508" i="17" s="1"/>
  <c r="G508" i="17" s="1"/>
  <c r="M509" i="17"/>
  <c r="L509" i="17" s="1"/>
  <c r="K509" i="17" s="1"/>
  <c r="F509" i="17" s="1"/>
  <c r="G509" i="17" s="1"/>
  <c r="M510" i="17"/>
  <c r="L510" i="17" s="1"/>
  <c r="K510" i="17" s="1"/>
  <c r="F510" i="17" s="1"/>
  <c r="G510" i="17" s="1"/>
  <c r="M511" i="17"/>
  <c r="L511" i="17" s="1"/>
  <c r="K511" i="17" s="1"/>
  <c r="F511" i="17" s="1"/>
  <c r="G511" i="17" s="1"/>
  <c r="M512" i="17"/>
  <c r="L512" i="17" s="1"/>
  <c r="K512" i="17" s="1"/>
  <c r="F512" i="17" s="1"/>
  <c r="G512" i="17" s="1"/>
  <c r="M513" i="17"/>
  <c r="L513" i="17" s="1"/>
  <c r="K513" i="17" s="1"/>
  <c r="F513" i="17" s="1"/>
  <c r="G513" i="17" s="1"/>
  <c r="M514" i="17"/>
  <c r="L514" i="17" s="1"/>
  <c r="K514" i="17" s="1"/>
  <c r="F514" i="17" s="1"/>
  <c r="G514" i="17" s="1"/>
  <c r="M515" i="17"/>
  <c r="L515" i="17" s="1"/>
  <c r="K515" i="17" s="1"/>
  <c r="F515" i="17" s="1"/>
  <c r="G515" i="17" s="1"/>
  <c r="M516" i="17"/>
  <c r="L516" i="17" s="1"/>
  <c r="K516" i="17" s="1"/>
  <c r="F516" i="17" s="1"/>
  <c r="G516" i="17" s="1"/>
  <c r="M517" i="17"/>
  <c r="L517" i="17" s="1"/>
  <c r="K517" i="17" s="1"/>
  <c r="F517" i="17" s="1"/>
  <c r="G517" i="17" s="1"/>
  <c r="M518" i="17"/>
  <c r="L518" i="17" s="1"/>
  <c r="K518" i="17" s="1"/>
  <c r="F518" i="17" s="1"/>
  <c r="G518" i="17" s="1"/>
  <c r="M519" i="17"/>
  <c r="L519" i="17" s="1"/>
  <c r="K519" i="17" s="1"/>
  <c r="F519" i="17" s="1"/>
  <c r="G519" i="17" s="1"/>
  <c r="M520" i="17"/>
  <c r="L520" i="17" s="1"/>
  <c r="K520" i="17" s="1"/>
  <c r="F520" i="17" s="1"/>
  <c r="G520" i="17" s="1"/>
  <c r="M521" i="17"/>
  <c r="L521" i="17" s="1"/>
  <c r="K521" i="17" s="1"/>
  <c r="F521" i="17" s="1"/>
  <c r="G521" i="17" s="1"/>
  <c r="M522" i="17"/>
  <c r="L522" i="17" s="1"/>
  <c r="K522" i="17" s="1"/>
  <c r="F522" i="17" s="1"/>
  <c r="G522" i="17" s="1"/>
  <c r="M523" i="17"/>
  <c r="L523" i="17" s="1"/>
  <c r="K523" i="17" s="1"/>
  <c r="F523" i="17" s="1"/>
  <c r="G523" i="17" s="1"/>
  <c r="M524" i="17"/>
  <c r="L524" i="17" s="1"/>
  <c r="K524" i="17" s="1"/>
  <c r="F524" i="17" s="1"/>
  <c r="G524" i="17" s="1"/>
  <c r="M525" i="17"/>
  <c r="L525" i="17" s="1"/>
  <c r="K525" i="17" s="1"/>
  <c r="F525" i="17" s="1"/>
  <c r="G525" i="17" s="1"/>
  <c r="M526" i="17"/>
  <c r="L526" i="17" s="1"/>
  <c r="K526" i="17" s="1"/>
  <c r="F526" i="17" s="1"/>
  <c r="G526" i="17" s="1"/>
  <c r="M527" i="17"/>
  <c r="L527" i="17" s="1"/>
  <c r="K527" i="17" s="1"/>
  <c r="F527" i="17" s="1"/>
  <c r="G527" i="17" s="1"/>
  <c r="M528" i="17"/>
  <c r="L528" i="17" s="1"/>
  <c r="K528" i="17" s="1"/>
  <c r="F528" i="17" s="1"/>
  <c r="G528" i="17" s="1"/>
  <c r="M529" i="17"/>
  <c r="L529" i="17" s="1"/>
  <c r="K529" i="17" s="1"/>
  <c r="F529" i="17" s="1"/>
  <c r="G529" i="17" s="1"/>
  <c r="M530" i="17"/>
  <c r="L530" i="17" s="1"/>
  <c r="K530" i="17" s="1"/>
  <c r="F530" i="17" s="1"/>
  <c r="G530" i="17" s="1"/>
  <c r="M531" i="17"/>
  <c r="L531" i="17" s="1"/>
  <c r="K531" i="17" s="1"/>
  <c r="F531" i="17" s="1"/>
  <c r="G531" i="17" s="1"/>
  <c r="M532" i="17"/>
  <c r="L532" i="17" s="1"/>
  <c r="K532" i="17" s="1"/>
  <c r="F532" i="17" s="1"/>
  <c r="G532" i="17" s="1"/>
  <c r="M533" i="17"/>
  <c r="L533" i="17" s="1"/>
  <c r="K533" i="17" s="1"/>
  <c r="F533" i="17" s="1"/>
  <c r="G533" i="17" s="1"/>
  <c r="M534" i="17"/>
  <c r="L534" i="17" s="1"/>
  <c r="K534" i="17" s="1"/>
  <c r="F534" i="17" s="1"/>
  <c r="G534" i="17" s="1"/>
  <c r="M535" i="17"/>
  <c r="L535" i="17" s="1"/>
  <c r="K535" i="17" s="1"/>
  <c r="F535" i="17" s="1"/>
  <c r="G535" i="17" s="1"/>
  <c r="M536" i="17"/>
  <c r="L536" i="17" s="1"/>
  <c r="K536" i="17" s="1"/>
  <c r="F536" i="17" s="1"/>
  <c r="G536" i="17" s="1"/>
  <c r="M537" i="17"/>
  <c r="L537" i="17" s="1"/>
  <c r="K537" i="17" s="1"/>
  <c r="F537" i="17" s="1"/>
  <c r="G537" i="17" s="1"/>
  <c r="M538" i="17"/>
  <c r="L538" i="17" s="1"/>
  <c r="K538" i="17" s="1"/>
  <c r="F538" i="17" s="1"/>
  <c r="G538" i="17" s="1"/>
  <c r="M539" i="17"/>
  <c r="L539" i="17" s="1"/>
  <c r="K539" i="17" s="1"/>
  <c r="F539" i="17" s="1"/>
  <c r="G539" i="17" s="1"/>
  <c r="M540" i="17"/>
  <c r="L540" i="17" s="1"/>
  <c r="K540" i="17" s="1"/>
  <c r="F540" i="17" s="1"/>
  <c r="G540" i="17" s="1"/>
  <c r="M541" i="17"/>
  <c r="L541" i="17" s="1"/>
  <c r="K541" i="17" s="1"/>
  <c r="F541" i="17" s="1"/>
  <c r="G541" i="17" s="1"/>
  <c r="M542" i="17"/>
  <c r="L542" i="17" s="1"/>
  <c r="K542" i="17" s="1"/>
  <c r="F542" i="17" s="1"/>
  <c r="G542" i="17" s="1"/>
  <c r="M543" i="17"/>
  <c r="L543" i="17" s="1"/>
  <c r="K543" i="17" s="1"/>
  <c r="F543" i="17" s="1"/>
  <c r="G543" i="17" s="1"/>
  <c r="M544" i="17"/>
  <c r="L544" i="17" s="1"/>
  <c r="K544" i="17" s="1"/>
  <c r="F544" i="17" s="1"/>
  <c r="G544" i="17" s="1"/>
  <c r="M545" i="17"/>
  <c r="L545" i="17" s="1"/>
  <c r="K545" i="17" s="1"/>
  <c r="F545" i="17" s="1"/>
  <c r="G545" i="17" s="1"/>
  <c r="M546" i="17"/>
  <c r="L546" i="17" s="1"/>
  <c r="K546" i="17" s="1"/>
  <c r="F546" i="17" s="1"/>
  <c r="G546" i="17" s="1"/>
  <c r="M547" i="17"/>
  <c r="L547" i="17" s="1"/>
  <c r="K547" i="17" s="1"/>
  <c r="F547" i="17" s="1"/>
  <c r="G547" i="17" s="1"/>
  <c r="M548" i="17"/>
  <c r="L548" i="17" s="1"/>
  <c r="K548" i="17" s="1"/>
  <c r="F548" i="17" s="1"/>
  <c r="G548" i="17" s="1"/>
  <c r="M549" i="17"/>
  <c r="L549" i="17" s="1"/>
  <c r="K549" i="17" s="1"/>
  <c r="F549" i="17" s="1"/>
  <c r="G549" i="17" s="1"/>
  <c r="M550" i="17"/>
  <c r="L550" i="17" s="1"/>
  <c r="K550" i="17" s="1"/>
  <c r="F550" i="17" s="1"/>
  <c r="G550" i="17" s="1"/>
  <c r="M551" i="17"/>
  <c r="L551" i="17" s="1"/>
  <c r="K551" i="17" s="1"/>
  <c r="F551" i="17" s="1"/>
  <c r="G551" i="17" s="1"/>
  <c r="M552" i="17"/>
  <c r="L552" i="17" s="1"/>
  <c r="K552" i="17" s="1"/>
  <c r="F552" i="17" s="1"/>
  <c r="G552" i="17" s="1"/>
  <c r="M553" i="17"/>
  <c r="L553" i="17" s="1"/>
  <c r="K553" i="17" s="1"/>
  <c r="F553" i="17" s="1"/>
  <c r="G553" i="17" s="1"/>
  <c r="M554" i="17"/>
  <c r="L554" i="17" s="1"/>
  <c r="K554" i="17" s="1"/>
  <c r="F554" i="17" s="1"/>
  <c r="G554" i="17" s="1"/>
  <c r="M555" i="17"/>
  <c r="L555" i="17" s="1"/>
  <c r="K555" i="17" s="1"/>
  <c r="F555" i="17" s="1"/>
  <c r="G555" i="17" s="1"/>
  <c r="M556" i="17"/>
  <c r="L556" i="17" s="1"/>
  <c r="K556" i="17" s="1"/>
  <c r="F556" i="17" s="1"/>
  <c r="G556" i="17" s="1"/>
  <c r="M557" i="17"/>
  <c r="L557" i="17" s="1"/>
  <c r="K557" i="17" s="1"/>
  <c r="F557" i="17" s="1"/>
  <c r="G557" i="17" s="1"/>
  <c r="M558" i="17"/>
  <c r="L558" i="17" s="1"/>
  <c r="K558" i="17" s="1"/>
  <c r="F558" i="17" s="1"/>
  <c r="G558" i="17" s="1"/>
  <c r="M559" i="17"/>
  <c r="L559" i="17" s="1"/>
  <c r="K559" i="17" s="1"/>
  <c r="F559" i="17" s="1"/>
  <c r="G559" i="17" s="1"/>
  <c r="M560" i="17"/>
  <c r="L560" i="17" s="1"/>
  <c r="K560" i="17" s="1"/>
  <c r="F560" i="17" s="1"/>
  <c r="G560" i="17" s="1"/>
  <c r="M561" i="17"/>
  <c r="L561" i="17" s="1"/>
  <c r="K561" i="17" s="1"/>
  <c r="F561" i="17" s="1"/>
  <c r="G561" i="17" s="1"/>
  <c r="M562" i="17"/>
  <c r="L562" i="17" s="1"/>
  <c r="K562" i="17" s="1"/>
  <c r="F562" i="17" s="1"/>
  <c r="G562" i="17" s="1"/>
  <c r="M563" i="17"/>
  <c r="L563" i="17" s="1"/>
  <c r="K563" i="17" s="1"/>
  <c r="F563" i="17" s="1"/>
  <c r="G563" i="17" s="1"/>
  <c r="M564" i="17"/>
  <c r="L564" i="17" s="1"/>
  <c r="K564" i="17" s="1"/>
  <c r="F564" i="17" s="1"/>
  <c r="G564" i="17" s="1"/>
  <c r="M565" i="17"/>
  <c r="L565" i="17" s="1"/>
  <c r="K565" i="17" s="1"/>
  <c r="F565" i="17" s="1"/>
  <c r="G565" i="17" s="1"/>
  <c r="M566" i="17"/>
  <c r="L566" i="17" s="1"/>
  <c r="K566" i="17" s="1"/>
  <c r="F566" i="17" s="1"/>
  <c r="G566" i="17" s="1"/>
  <c r="M567" i="17"/>
  <c r="L567" i="17" s="1"/>
  <c r="K567" i="17" s="1"/>
  <c r="F567" i="17" s="1"/>
  <c r="G567" i="17" s="1"/>
  <c r="M568" i="17"/>
  <c r="L568" i="17" s="1"/>
  <c r="K568" i="17" s="1"/>
  <c r="F568" i="17" s="1"/>
  <c r="G568" i="17" s="1"/>
  <c r="M569" i="17"/>
  <c r="L569" i="17" s="1"/>
  <c r="K569" i="17" s="1"/>
  <c r="F569" i="17" s="1"/>
  <c r="G569" i="17" s="1"/>
  <c r="M570" i="17"/>
  <c r="L570" i="17" s="1"/>
  <c r="K570" i="17" s="1"/>
  <c r="F570" i="17" s="1"/>
  <c r="G570" i="17" s="1"/>
  <c r="M571" i="17"/>
  <c r="L571" i="17" s="1"/>
  <c r="K571" i="17" s="1"/>
  <c r="F571" i="17" s="1"/>
  <c r="G571" i="17" s="1"/>
  <c r="M572" i="17"/>
  <c r="L572" i="17" s="1"/>
  <c r="K572" i="17" s="1"/>
  <c r="F572" i="17" s="1"/>
  <c r="G572" i="17" s="1"/>
  <c r="M573" i="17"/>
  <c r="L573" i="17" s="1"/>
  <c r="K573" i="17" s="1"/>
  <c r="F573" i="17" s="1"/>
  <c r="G573" i="17" s="1"/>
  <c r="M574" i="17"/>
  <c r="L574" i="17" s="1"/>
  <c r="K574" i="17" s="1"/>
  <c r="F574" i="17" s="1"/>
  <c r="G574" i="17" s="1"/>
  <c r="M575" i="17"/>
  <c r="L575" i="17" s="1"/>
  <c r="K575" i="17" s="1"/>
  <c r="F575" i="17" s="1"/>
  <c r="G575" i="17" s="1"/>
  <c r="M576" i="17"/>
  <c r="L576" i="17" s="1"/>
  <c r="K576" i="17" s="1"/>
  <c r="F576" i="17" s="1"/>
  <c r="G576" i="17" s="1"/>
  <c r="M577" i="17"/>
  <c r="L577" i="17" s="1"/>
  <c r="K577" i="17" s="1"/>
  <c r="F577" i="17" s="1"/>
  <c r="G577" i="17" s="1"/>
  <c r="M578" i="17"/>
  <c r="L578" i="17" s="1"/>
  <c r="K578" i="17" s="1"/>
  <c r="F578" i="17" s="1"/>
  <c r="G578" i="17" s="1"/>
  <c r="M579" i="17"/>
  <c r="L579" i="17" s="1"/>
  <c r="K579" i="17" s="1"/>
  <c r="F579" i="17" s="1"/>
  <c r="G579" i="17" s="1"/>
  <c r="M580" i="17"/>
  <c r="L580" i="17" s="1"/>
  <c r="K580" i="17" s="1"/>
  <c r="F580" i="17" s="1"/>
  <c r="G580" i="17" s="1"/>
  <c r="M581" i="17"/>
  <c r="L581" i="17" s="1"/>
  <c r="K581" i="17" s="1"/>
  <c r="F581" i="17" s="1"/>
  <c r="G581" i="17" s="1"/>
  <c r="M582" i="17"/>
  <c r="L582" i="17" s="1"/>
  <c r="K582" i="17" s="1"/>
  <c r="F582" i="17" s="1"/>
  <c r="G582" i="17" s="1"/>
  <c r="M583" i="17"/>
  <c r="L583" i="17" s="1"/>
  <c r="K583" i="17" s="1"/>
  <c r="F583" i="17" s="1"/>
  <c r="G583" i="17" s="1"/>
  <c r="M584" i="17"/>
  <c r="L584" i="17" s="1"/>
  <c r="K584" i="17" s="1"/>
  <c r="F584" i="17" s="1"/>
  <c r="G584" i="17" s="1"/>
  <c r="M585" i="17"/>
  <c r="L585" i="17" s="1"/>
  <c r="K585" i="17" s="1"/>
  <c r="F585" i="17" s="1"/>
  <c r="G585" i="17" s="1"/>
  <c r="M586" i="17"/>
  <c r="L586" i="17" s="1"/>
  <c r="K586" i="17" s="1"/>
  <c r="F586" i="17" s="1"/>
  <c r="G586" i="17" s="1"/>
  <c r="M587" i="17"/>
  <c r="L587" i="17" s="1"/>
  <c r="K587" i="17" s="1"/>
  <c r="F587" i="17" s="1"/>
  <c r="G587" i="17" s="1"/>
  <c r="M588" i="17"/>
  <c r="L588" i="17" s="1"/>
  <c r="K588" i="17" s="1"/>
  <c r="F588" i="17" s="1"/>
  <c r="G588" i="17" s="1"/>
  <c r="M589" i="17"/>
  <c r="L589" i="17" s="1"/>
  <c r="K589" i="17" s="1"/>
  <c r="F589" i="17" s="1"/>
  <c r="G589" i="17" s="1"/>
  <c r="M590" i="17"/>
  <c r="L590" i="17" s="1"/>
  <c r="K590" i="17" s="1"/>
  <c r="F590" i="17" s="1"/>
  <c r="G590" i="17" s="1"/>
  <c r="M591" i="17"/>
  <c r="L591" i="17" s="1"/>
  <c r="K591" i="17" s="1"/>
  <c r="F591" i="17" s="1"/>
  <c r="G591" i="17" s="1"/>
  <c r="M592" i="17"/>
  <c r="L592" i="17" s="1"/>
  <c r="K592" i="17" s="1"/>
  <c r="F592" i="17" s="1"/>
  <c r="G592" i="17" s="1"/>
  <c r="M593" i="17"/>
  <c r="L593" i="17" s="1"/>
  <c r="K593" i="17" s="1"/>
  <c r="F593" i="17" s="1"/>
  <c r="G593" i="17" s="1"/>
  <c r="M594" i="17"/>
  <c r="L594" i="17" s="1"/>
  <c r="K594" i="17" s="1"/>
  <c r="F594" i="17" s="1"/>
  <c r="G594" i="17" s="1"/>
  <c r="M595" i="17"/>
  <c r="L595" i="17" s="1"/>
  <c r="K595" i="17" s="1"/>
  <c r="F595" i="17" s="1"/>
  <c r="G595" i="17" s="1"/>
  <c r="M596" i="17"/>
  <c r="L596" i="17" s="1"/>
  <c r="K596" i="17" s="1"/>
  <c r="F596" i="17" s="1"/>
  <c r="G596" i="17" s="1"/>
  <c r="M597" i="17"/>
  <c r="L597" i="17" s="1"/>
  <c r="K597" i="17" s="1"/>
  <c r="F597" i="17" s="1"/>
  <c r="G597" i="17" s="1"/>
  <c r="M598" i="17"/>
  <c r="L598" i="17" s="1"/>
  <c r="K598" i="17" s="1"/>
  <c r="F598" i="17" s="1"/>
  <c r="G598" i="17" s="1"/>
  <c r="M599" i="17"/>
  <c r="L599" i="17" s="1"/>
  <c r="K599" i="17" s="1"/>
  <c r="F599" i="17" s="1"/>
  <c r="G599" i="17" s="1"/>
  <c r="M600" i="17"/>
  <c r="L600" i="17" s="1"/>
  <c r="K600" i="17" s="1"/>
  <c r="F600" i="17" s="1"/>
  <c r="G600" i="17" s="1"/>
  <c r="M601" i="17"/>
  <c r="L601" i="17" s="1"/>
  <c r="K601" i="17" s="1"/>
  <c r="F601" i="17" s="1"/>
  <c r="G601" i="17" s="1"/>
  <c r="M602" i="17"/>
  <c r="L602" i="17" s="1"/>
  <c r="K602" i="17" s="1"/>
  <c r="F602" i="17" s="1"/>
  <c r="G602" i="17" s="1"/>
  <c r="G357" i="19"/>
  <c r="G358" i="19"/>
  <c r="G359" i="19"/>
  <c r="G360" i="19"/>
  <c r="G361" i="19"/>
  <c r="G362" i="19"/>
  <c r="G363" i="19"/>
  <c r="G364" i="19"/>
  <c r="G365" i="19"/>
  <c r="G366" i="19"/>
  <c r="G367" i="19"/>
  <c r="G368" i="19"/>
  <c r="G369" i="19"/>
  <c r="G370" i="19"/>
  <c r="G371" i="19"/>
  <c r="G372" i="19"/>
  <c r="G373" i="19"/>
  <c r="G374" i="19"/>
  <c r="G375" i="19"/>
  <c r="G376" i="19"/>
  <c r="G377" i="19"/>
  <c r="G378" i="19"/>
  <c r="G379" i="19"/>
  <c r="G380" i="19"/>
  <c r="G381" i="19"/>
  <c r="G382" i="19"/>
  <c r="G383" i="19"/>
  <c r="G384" i="19"/>
  <c r="G385" i="19"/>
  <c r="G386" i="19"/>
  <c r="G387" i="19"/>
  <c r="G388" i="19"/>
  <c r="G389" i="19"/>
  <c r="G390" i="19"/>
  <c r="G391" i="19"/>
  <c r="G392" i="19"/>
  <c r="G393" i="19"/>
  <c r="G394" i="19"/>
  <c r="G395" i="19"/>
  <c r="G396" i="19"/>
  <c r="G397" i="19"/>
  <c r="G398" i="19"/>
  <c r="G399" i="19"/>
  <c r="G400" i="19"/>
  <c r="G401" i="19"/>
  <c r="G402" i="19"/>
  <c r="G403" i="19"/>
  <c r="G404" i="19"/>
  <c r="G405" i="19"/>
  <c r="G406" i="19"/>
  <c r="G407" i="19"/>
  <c r="G408" i="19"/>
  <c r="G409" i="19"/>
  <c r="G410" i="19"/>
  <c r="G411" i="19"/>
  <c r="G412" i="19"/>
  <c r="G413" i="19"/>
  <c r="G414" i="19"/>
  <c r="G415" i="19"/>
  <c r="G416" i="19"/>
  <c r="G417" i="19"/>
  <c r="G418" i="19"/>
  <c r="G419" i="19"/>
  <c r="G420" i="19"/>
  <c r="G421" i="19"/>
  <c r="G422" i="19"/>
  <c r="G423" i="19"/>
  <c r="G424" i="19"/>
  <c r="G425" i="19"/>
  <c r="G426" i="19"/>
  <c r="G427" i="19"/>
  <c r="G428" i="19"/>
  <c r="G429" i="19"/>
  <c r="G430" i="19"/>
  <c r="G431" i="19"/>
  <c r="G432" i="19"/>
  <c r="G433" i="19"/>
  <c r="G434" i="19"/>
  <c r="G435" i="19"/>
  <c r="G436" i="19"/>
  <c r="G437" i="19"/>
  <c r="G438" i="19"/>
  <c r="G439" i="19"/>
  <c r="G440" i="19"/>
  <c r="G441" i="19"/>
  <c r="G442" i="19"/>
  <c r="G443" i="19"/>
  <c r="G444" i="19"/>
  <c r="G445" i="19"/>
  <c r="G446" i="19"/>
  <c r="G447" i="19"/>
  <c r="G448" i="19"/>
  <c r="G449" i="19"/>
  <c r="G450" i="19"/>
  <c r="G451" i="19"/>
  <c r="G452" i="19"/>
  <c r="G453" i="19"/>
  <c r="G454" i="19"/>
  <c r="G455" i="19"/>
  <c r="G456" i="19"/>
  <c r="G457" i="19"/>
  <c r="G458" i="19"/>
  <c r="G459" i="19"/>
  <c r="G460" i="19"/>
  <c r="G461" i="19"/>
  <c r="G462" i="19"/>
  <c r="G463" i="19"/>
  <c r="G464" i="19"/>
  <c r="G465" i="19"/>
  <c r="G466" i="19"/>
  <c r="G467" i="19"/>
  <c r="G468" i="19"/>
  <c r="G469" i="19"/>
  <c r="G470" i="19"/>
  <c r="G471" i="19"/>
  <c r="G472" i="19"/>
  <c r="G473" i="19"/>
  <c r="G474" i="19"/>
  <c r="G475" i="19"/>
  <c r="G476" i="19"/>
  <c r="G477" i="19"/>
  <c r="G478" i="19"/>
  <c r="G479" i="19"/>
  <c r="G480" i="19"/>
  <c r="G481" i="19"/>
  <c r="G482" i="19"/>
  <c r="G483" i="19"/>
  <c r="G484" i="19"/>
  <c r="G485" i="19"/>
  <c r="G486" i="19"/>
  <c r="G487" i="19"/>
  <c r="G488" i="19"/>
  <c r="G489" i="19"/>
  <c r="G490" i="19"/>
  <c r="G491" i="19"/>
  <c r="G492" i="19"/>
  <c r="G493" i="19"/>
  <c r="G494" i="19"/>
  <c r="G495" i="19"/>
  <c r="G496" i="19"/>
  <c r="G497" i="19"/>
  <c r="G498" i="19"/>
  <c r="G499" i="19"/>
  <c r="G500" i="19"/>
  <c r="G501" i="19"/>
  <c r="G502" i="19"/>
  <c r="G503" i="19"/>
  <c r="G504" i="19"/>
  <c r="G505" i="19"/>
  <c r="G506" i="19"/>
  <c r="G507" i="19"/>
  <c r="G508" i="19"/>
  <c r="G509" i="19"/>
  <c r="G510" i="19"/>
  <c r="G511" i="19"/>
  <c r="G512" i="19"/>
  <c r="G513" i="19"/>
  <c r="G514" i="19"/>
  <c r="G515" i="19"/>
  <c r="G516" i="19"/>
  <c r="G517" i="19"/>
  <c r="G518" i="19"/>
  <c r="G519" i="19"/>
  <c r="G520" i="19"/>
  <c r="G521" i="19"/>
  <c r="G522" i="19"/>
  <c r="G523" i="19"/>
  <c r="G524" i="19"/>
  <c r="G525" i="19"/>
  <c r="G526" i="19"/>
  <c r="G527" i="19"/>
  <c r="G528" i="19"/>
  <c r="G529" i="19"/>
  <c r="G530" i="19"/>
  <c r="G531" i="19"/>
  <c r="G532" i="19"/>
  <c r="G533" i="19"/>
  <c r="G534" i="19"/>
  <c r="G535" i="19"/>
  <c r="G536" i="19"/>
  <c r="G537" i="19"/>
  <c r="G538" i="19"/>
  <c r="G539" i="19"/>
  <c r="G540" i="19"/>
  <c r="G541" i="19"/>
  <c r="G542" i="19"/>
  <c r="G543" i="19"/>
  <c r="G544" i="19"/>
  <c r="G545" i="19"/>
  <c r="G546" i="19"/>
  <c r="G547" i="19"/>
  <c r="G548" i="19"/>
  <c r="G549" i="19"/>
  <c r="G550" i="19"/>
  <c r="G551" i="19"/>
  <c r="G552" i="19"/>
  <c r="G553" i="19"/>
  <c r="G554" i="19"/>
  <c r="G555" i="19"/>
  <c r="G556" i="19"/>
  <c r="G557" i="19"/>
  <c r="G558" i="19"/>
  <c r="G559" i="19"/>
  <c r="G560" i="19"/>
  <c r="G561" i="19"/>
  <c r="G562" i="19"/>
  <c r="G563" i="19"/>
  <c r="G564" i="19"/>
  <c r="G565" i="19"/>
  <c r="G566" i="19"/>
  <c r="G567" i="19"/>
  <c r="G568" i="19"/>
  <c r="G569" i="19"/>
  <c r="G570" i="19"/>
  <c r="G571" i="19"/>
  <c r="G572" i="19"/>
  <c r="G573" i="19"/>
  <c r="G574" i="19"/>
  <c r="G575" i="19"/>
  <c r="G576" i="19"/>
  <c r="G577" i="19"/>
  <c r="G578" i="19"/>
  <c r="G579" i="19"/>
  <c r="G580" i="19"/>
  <c r="G581" i="19"/>
  <c r="G582" i="19"/>
  <c r="G583" i="19"/>
  <c r="G584" i="19"/>
  <c r="G585" i="19"/>
  <c r="G586" i="19"/>
  <c r="G587" i="19"/>
  <c r="G588" i="19"/>
  <c r="G589" i="19"/>
  <c r="G590" i="19"/>
  <c r="G591" i="19"/>
  <c r="G592" i="19"/>
  <c r="G593" i="19"/>
  <c r="G594" i="19"/>
  <c r="G595" i="19"/>
  <c r="G596" i="19"/>
  <c r="G597" i="19"/>
  <c r="G598" i="19"/>
  <c r="G599" i="19"/>
  <c r="G600" i="19"/>
  <c r="G601" i="19"/>
  <c r="G602" i="19"/>
  <c r="G603" i="19"/>
  <c r="G604" i="19"/>
  <c r="G605" i="19"/>
  <c r="G606" i="19"/>
  <c r="G607" i="19"/>
  <c r="G608" i="19"/>
  <c r="G609" i="19"/>
  <c r="G610" i="19"/>
  <c r="G611" i="19"/>
  <c r="G612" i="19"/>
  <c r="G613" i="19"/>
  <c r="G614" i="19"/>
  <c r="G615" i="19"/>
  <c r="G616" i="19"/>
  <c r="G617" i="19"/>
  <c r="G618" i="19"/>
  <c r="G619" i="19"/>
  <c r="G620" i="19"/>
  <c r="G621" i="19"/>
  <c r="G622" i="19"/>
  <c r="G623" i="19"/>
  <c r="G624" i="19"/>
  <c r="G625" i="19"/>
  <c r="G626" i="19"/>
  <c r="G627" i="19"/>
  <c r="G628" i="19"/>
  <c r="G629" i="19"/>
  <c r="G630" i="19"/>
  <c r="G631" i="19"/>
  <c r="G632" i="19"/>
  <c r="G633" i="19"/>
  <c r="G634" i="19"/>
  <c r="G635" i="19"/>
  <c r="G636" i="19"/>
  <c r="G637" i="19"/>
  <c r="G638" i="19"/>
  <c r="G639" i="19"/>
  <c r="G640" i="19"/>
  <c r="G641" i="19"/>
  <c r="G642" i="19"/>
  <c r="G643" i="19"/>
  <c r="G644" i="19"/>
  <c r="G645" i="19"/>
  <c r="G646" i="19"/>
  <c r="G647" i="19"/>
  <c r="G648" i="19"/>
  <c r="G649" i="19"/>
  <c r="G650" i="19"/>
  <c r="G651" i="19"/>
  <c r="G652" i="19"/>
  <c r="G653" i="19"/>
  <c r="G654" i="19"/>
  <c r="G655" i="19"/>
  <c r="G656" i="19"/>
  <c r="G657" i="19"/>
  <c r="G658" i="19"/>
  <c r="G356" i="19"/>
  <c r="M662" i="19"/>
  <c r="M661" i="19"/>
  <c r="M660" i="19"/>
  <c r="M659" i="19"/>
  <c r="M658" i="19"/>
  <c r="M657" i="19"/>
  <c r="M656" i="19"/>
  <c r="M655" i="19"/>
  <c r="M654" i="19"/>
  <c r="M653" i="19"/>
  <c r="M652" i="19"/>
  <c r="M651" i="19"/>
  <c r="M650" i="19"/>
  <c r="M649" i="19"/>
  <c r="M648" i="19"/>
  <c r="M647" i="19"/>
  <c r="M646" i="19"/>
  <c r="M645" i="19"/>
  <c r="M644" i="19"/>
  <c r="M643" i="19"/>
  <c r="M642" i="19"/>
  <c r="M641" i="19"/>
  <c r="M640" i="19"/>
  <c r="M639" i="19"/>
  <c r="M638" i="19"/>
  <c r="M637" i="19"/>
  <c r="M636" i="19"/>
  <c r="M635" i="19"/>
  <c r="M634" i="19"/>
  <c r="M633" i="19"/>
  <c r="M632" i="19"/>
  <c r="M631" i="19"/>
  <c r="M630" i="19"/>
  <c r="M629" i="19"/>
  <c r="M628" i="19"/>
  <c r="M627" i="19"/>
  <c r="M626" i="19"/>
  <c r="M625" i="19"/>
  <c r="M624" i="19"/>
  <c r="M623" i="19"/>
  <c r="M622" i="19"/>
  <c r="M621" i="19"/>
  <c r="M620" i="19"/>
  <c r="M619" i="19"/>
  <c r="M618" i="19"/>
  <c r="M617" i="19"/>
  <c r="M521" i="19"/>
  <c r="M520" i="19"/>
  <c r="M519" i="19"/>
  <c r="M518" i="19"/>
  <c r="M517" i="19"/>
  <c r="M516" i="19"/>
  <c r="M515" i="19"/>
  <c r="M514" i="19"/>
  <c r="M513" i="19"/>
  <c r="M512" i="19"/>
  <c r="M616" i="19"/>
  <c r="M615" i="19"/>
  <c r="M614" i="19"/>
  <c r="M613" i="19"/>
  <c r="M612" i="19"/>
  <c r="M611" i="19"/>
  <c r="M610" i="19"/>
  <c r="M609" i="19"/>
  <c r="M608" i="19"/>
  <c r="M607" i="19"/>
  <c r="M606" i="19"/>
  <c r="M605" i="19"/>
  <c r="M604" i="19"/>
  <c r="M603" i="19"/>
  <c r="M602" i="19"/>
  <c r="M601" i="19"/>
  <c r="M600" i="19"/>
  <c r="M599" i="19"/>
  <c r="M598" i="19"/>
  <c r="M597" i="19"/>
  <c r="M596" i="19"/>
  <c r="M595" i="19"/>
  <c r="M594" i="19"/>
  <c r="M593" i="19"/>
  <c r="M592" i="19"/>
  <c r="M591" i="19"/>
  <c r="M590" i="19"/>
  <c r="M589" i="19"/>
  <c r="M588" i="19"/>
  <c r="M587" i="19"/>
  <c r="M586" i="19"/>
  <c r="M585" i="19"/>
  <c r="M584" i="19"/>
  <c r="M583" i="19"/>
  <c r="M582" i="19"/>
  <c r="M581" i="19"/>
  <c r="M580" i="19"/>
  <c r="M579" i="19"/>
  <c r="M578" i="19"/>
  <c r="M577" i="19"/>
  <c r="M576" i="19"/>
  <c r="M575" i="19"/>
  <c r="M574" i="19"/>
  <c r="M573" i="19"/>
  <c r="M572" i="19"/>
  <c r="M571" i="19"/>
  <c r="M570" i="19"/>
  <c r="M569" i="19"/>
  <c r="M568" i="19"/>
  <c r="M567" i="19"/>
  <c r="M566" i="19"/>
  <c r="M565" i="19"/>
  <c r="M564" i="19"/>
  <c r="M563" i="19"/>
  <c r="M562" i="19"/>
  <c r="M561" i="19"/>
  <c r="M560" i="19"/>
  <c r="M559" i="19"/>
  <c r="M558" i="19"/>
  <c r="M557" i="19"/>
  <c r="M556" i="19"/>
  <c r="M555" i="19"/>
  <c r="M554" i="19"/>
  <c r="M553" i="19"/>
  <c r="M552" i="19"/>
  <c r="M551" i="19"/>
  <c r="M550" i="19"/>
  <c r="M549" i="19"/>
  <c r="M548" i="19"/>
  <c r="M547" i="19"/>
  <c r="M546" i="19"/>
  <c r="M545" i="19"/>
  <c r="M544" i="19"/>
  <c r="M543" i="19"/>
  <c r="M542" i="19"/>
  <c r="M541" i="19"/>
  <c r="M540" i="19"/>
  <c r="M539" i="19"/>
  <c r="M538" i="19"/>
  <c r="M537" i="19"/>
  <c r="M536" i="19"/>
  <c r="M535" i="19"/>
  <c r="M534" i="19"/>
  <c r="M533" i="19"/>
  <c r="M532" i="19"/>
  <c r="M531" i="19"/>
  <c r="M530" i="19"/>
  <c r="M529" i="19"/>
  <c r="M528" i="19"/>
  <c r="M527" i="19"/>
  <c r="M526" i="19"/>
  <c r="M525" i="19"/>
  <c r="M524" i="19"/>
  <c r="M523" i="19"/>
  <c r="M522" i="19"/>
  <c r="M511" i="19"/>
  <c r="M510" i="19"/>
  <c r="M509" i="19"/>
  <c r="M508" i="19"/>
  <c r="M507" i="19"/>
  <c r="M506" i="19"/>
  <c r="M505" i="19"/>
  <c r="M504" i="19"/>
  <c r="M503" i="19"/>
  <c r="M502" i="19"/>
  <c r="M501" i="19"/>
  <c r="M500" i="19"/>
  <c r="M499" i="19"/>
  <c r="M498" i="19"/>
  <c r="M497" i="19"/>
  <c r="M496" i="19"/>
  <c r="M495" i="19"/>
  <c r="M494" i="19"/>
  <c r="M493" i="19"/>
  <c r="M492" i="19"/>
  <c r="M491" i="19"/>
  <c r="M490" i="19"/>
  <c r="M489" i="19"/>
  <c r="M488" i="19"/>
  <c r="M487" i="19"/>
  <c r="M486" i="19"/>
  <c r="M485" i="19"/>
  <c r="M484" i="19"/>
  <c r="M483" i="19"/>
  <c r="M482" i="19"/>
  <c r="M481" i="19"/>
  <c r="M480" i="19"/>
  <c r="M479" i="19"/>
  <c r="M478" i="19"/>
  <c r="M477" i="19"/>
  <c r="M476" i="19"/>
  <c r="M475" i="19"/>
  <c r="M474" i="19"/>
  <c r="M473" i="19"/>
  <c r="M472" i="19"/>
  <c r="M471" i="19"/>
  <c r="M470" i="19"/>
  <c r="M469" i="19"/>
  <c r="M468" i="19"/>
  <c r="M467" i="19"/>
  <c r="M466" i="19"/>
  <c r="M465" i="19"/>
  <c r="M464" i="19"/>
  <c r="M463" i="19"/>
  <c r="M462" i="19"/>
  <c r="M461" i="19"/>
  <c r="M460" i="19"/>
  <c r="M459" i="19"/>
  <c r="M458" i="19"/>
  <c r="M457" i="19"/>
  <c r="M456" i="19"/>
  <c r="M455" i="19"/>
  <c r="M454" i="19"/>
  <c r="M453" i="19"/>
  <c r="M452" i="19"/>
  <c r="M451" i="19"/>
  <c r="M450" i="19"/>
  <c r="M449" i="19"/>
  <c r="M448" i="19"/>
  <c r="M447" i="19"/>
  <c r="M446" i="19"/>
  <c r="M445" i="19"/>
  <c r="M444" i="19"/>
  <c r="M443" i="19"/>
  <c r="M442" i="19"/>
  <c r="M441" i="19"/>
  <c r="M440" i="19"/>
  <c r="M439" i="19"/>
  <c r="M438" i="19"/>
  <c r="M437" i="19"/>
  <c r="M436" i="19"/>
  <c r="M435" i="19"/>
  <c r="M434" i="19"/>
  <c r="M433" i="19"/>
  <c r="M432" i="19"/>
  <c r="M431" i="19"/>
  <c r="M430" i="19"/>
  <c r="M429" i="19"/>
  <c r="M428" i="19"/>
  <c r="M427" i="19"/>
  <c r="M426" i="19"/>
  <c r="M425" i="19"/>
  <c r="M424" i="19"/>
  <c r="M423" i="19"/>
  <c r="M422" i="19"/>
  <c r="M421" i="19"/>
  <c r="M420" i="19"/>
  <c r="M419" i="19"/>
  <c r="M418" i="19"/>
  <c r="M417" i="19"/>
  <c r="M416" i="19"/>
  <c r="M415" i="19"/>
  <c r="M414" i="19"/>
  <c r="M413" i="19"/>
  <c r="M412" i="19"/>
  <c r="M411" i="19"/>
  <c r="M410" i="19"/>
  <c r="M409" i="19"/>
  <c r="M408" i="19"/>
  <c r="M407" i="19"/>
  <c r="M406" i="19"/>
  <c r="M405" i="19"/>
  <c r="M404" i="19"/>
  <c r="M403" i="19"/>
  <c r="M402" i="19"/>
  <c r="M401" i="19"/>
  <c r="M400" i="19"/>
  <c r="M399" i="19"/>
  <c r="M398" i="19"/>
  <c r="M397" i="19"/>
  <c r="M396" i="19"/>
  <c r="M395" i="19"/>
  <c r="M394" i="19"/>
  <c r="M393" i="19"/>
  <c r="M392" i="19"/>
  <c r="M391" i="19"/>
  <c r="M390" i="19"/>
  <c r="M389" i="19"/>
  <c r="M388" i="19"/>
  <c r="M387" i="19"/>
  <c r="M386" i="19"/>
  <c r="M385" i="19"/>
  <c r="M384" i="19"/>
  <c r="M383" i="19"/>
  <c r="M382" i="19"/>
  <c r="M381" i="19"/>
  <c r="M380" i="19"/>
  <c r="M379" i="19"/>
  <c r="M378" i="19"/>
  <c r="M377" i="19"/>
  <c r="M376" i="19"/>
  <c r="M375" i="19"/>
  <c r="M374" i="19"/>
  <c r="M373" i="19"/>
  <c r="M372" i="19"/>
  <c r="M371" i="19"/>
  <c r="M370" i="19"/>
  <c r="M369" i="19"/>
  <c r="M368" i="19"/>
  <c r="M367" i="19"/>
  <c r="M366" i="19"/>
  <c r="M365" i="19"/>
  <c r="M364" i="19"/>
  <c r="M363" i="19"/>
  <c r="M362" i="19"/>
  <c r="M361" i="19"/>
  <c r="M360" i="19"/>
  <c r="M359" i="19"/>
  <c r="M358" i="19"/>
  <c r="M357" i="19"/>
  <c r="G306" i="18" l="1"/>
  <c r="G307" i="18"/>
  <c r="G308" i="18"/>
  <c r="G309" i="18"/>
  <c r="G310" i="18"/>
  <c r="G311" i="18"/>
  <c r="G312" i="18"/>
  <c r="G313" i="18"/>
  <c r="G314" i="18"/>
  <c r="G315" i="18"/>
  <c r="G316" i="18"/>
  <c r="G317" i="18"/>
  <c r="G318" i="18"/>
  <c r="G319" i="18"/>
  <c r="G320" i="18"/>
  <c r="G321" i="18"/>
  <c r="G322" i="18"/>
  <c r="G323" i="18"/>
  <c r="G324" i="18"/>
  <c r="G325" i="18"/>
  <c r="G326" i="18"/>
  <c r="G327" i="18"/>
  <c r="G328" i="18"/>
  <c r="G329" i="18"/>
  <c r="G330" i="18"/>
  <c r="G331" i="18"/>
  <c r="G332" i="18"/>
  <c r="G333" i="18"/>
  <c r="G334" i="18"/>
  <c r="G335" i="18"/>
  <c r="G336" i="18"/>
  <c r="G337" i="18"/>
  <c r="G338" i="18"/>
  <c r="G339" i="18"/>
  <c r="G340" i="18"/>
  <c r="G341" i="18"/>
  <c r="G342" i="18"/>
  <c r="G343" i="18"/>
  <c r="G344" i="18"/>
  <c r="G345" i="18"/>
  <c r="G346" i="18"/>
  <c r="G347" i="18"/>
  <c r="G348" i="18"/>
  <c r="G349" i="18"/>
  <c r="G350" i="18"/>
  <c r="G351" i="18"/>
  <c r="G352" i="18"/>
  <c r="G353" i="18"/>
  <c r="G354" i="18"/>
  <c r="G355" i="18"/>
  <c r="G356" i="18"/>
  <c r="G357" i="18"/>
  <c r="G358" i="18"/>
  <c r="G359" i="18"/>
  <c r="G360" i="18"/>
  <c r="G361" i="18"/>
  <c r="G362" i="18"/>
  <c r="G363" i="18"/>
  <c r="G364" i="18"/>
  <c r="G365" i="18"/>
  <c r="G366" i="18"/>
  <c r="G367" i="18"/>
  <c r="G368" i="18"/>
  <c r="G369" i="18"/>
  <c r="G370" i="18"/>
  <c r="G371" i="18"/>
  <c r="G372" i="18"/>
  <c r="G373" i="18"/>
  <c r="G374" i="18"/>
  <c r="G375" i="18"/>
  <c r="G376" i="18"/>
  <c r="G377" i="18"/>
  <c r="G378" i="18"/>
  <c r="G379" i="18"/>
  <c r="G380" i="18"/>
  <c r="G381" i="18"/>
  <c r="G382" i="18"/>
  <c r="G383" i="18"/>
  <c r="G384" i="18"/>
  <c r="G385" i="18"/>
  <c r="G386" i="18"/>
  <c r="G387" i="18"/>
  <c r="G388" i="18"/>
  <c r="G389" i="18"/>
  <c r="G390" i="18"/>
  <c r="G391" i="18"/>
  <c r="G392" i="18"/>
  <c r="G393" i="18"/>
  <c r="G394" i="18"/>
  <c r="G395" i="18"/>
  <c r="G396" i="18"/>
  <c r="G397" i="18"/>
  <c r="G398" i="18"/>
  <c r="G399" i="18"/>
  <c r="G400" i="18"/>
  <c r="G401" i="18"/>
  <c r="G402" i="18"/>
  <c r="G403" i="18"/>
  <c r="G404" i="18"/>
  <c r="G405" i="18"/>
  <c r="G406" i="18"/>
  <c r="G407" i="18"/>
  <c r="G408" i="18"/>
  <c r="G409" i="18"/>
  <c r="G410" i="18"/>
  <c r="G411" i="18"/>
  <c r="G412" i="18"/>
  <c r="G413" i="18"/>
  <c r="G414" i="18"/>
  <c r="G415" i="18"/>
  <c r="G416" i="18"/>
  <c r="G417" i="18"/>
  <c r="G418" i="18"/>
  <c r="G419" i="18"/>
  <c r="G420" i="18"/>
  <c r="G421" i="18"/>
  <c r="G422" i="18"/>
  <c r="G423" i="18"/>
  <c r="G424" i="18"/>
  <c r="G425" i="18"/>
  <c r="G426" i="18"/>
  <c r="G427" i="18"/>
  <c r="G428" i="18"/>
  <c r="G429" i="18"/>
  <c r="G430" i="18"/>
  <c r="G431" i="18"/>
  <c r="G432" i="18"/>
  <c r="G433" i="18"/>
  <c r="G434" i="18"/>
  <c r="G435" i="18"/>
  <c r="G436" i="18"/>
  <c r="G437" i="18"/>
  <c r="G438" i="18"/>
  <c r="G439" i="18"/>
  <c r="G440" i="18"/>
  <c r="G441" i="18"/>
  <c r="G442" i="18"/>
  <c r="G443" i="18"/>
  <c r="G444" i="18"/>
  <c r="G445" i="18"/>
  <c r="G446" i="18"/>
  <c r="G447" i="18"/>
  <c r="G448" i="18"/>
  <c r="G449" i="18"/>
  <c r="G450" i="18"/>
  <c r="G451" i="18"/>
  <c r="G452" i="18"/>
  <c r="G453" i="18"/>
  <c r="G454" i="18"/>
  <c r="G455" i="18"/>
  <c r="G456" i="18"/>
  <c r="G457" i="18"/>
  <c r="G458" i="18"/>
  <c r="G459" i="18"/>
  <c r="G460" i="18"/>
  <c r="G461" i="18"/>
  <c r="G462" i="18"/>
  <c r="G463" i="18"/>
  <c r="G464" i="18"/>
  <c r="G465" i="18"/>
  <c r="G466" i="18"/>
  <c r="G467" i="18"/>
  <c r="G468" i="18"/>
  <c r="G469" i="18"/>
  <c r="G470" i="18"/>
  <c r="G471" i="18"/>
  <c r="G472" i="18"/>
  <c r="G473" i="18"/>
  <c r="G474" i="18"/>
  <c r="G475" i="18"/>
  <c r="G476" i="18"/>
  <c r="G477" i="18"/>
  <c r="G478" i="18"/>
  <c r="G479" i="18"/>
  <c r="G480" i="18"/>
  <c r="G481" i="18"/>
  <c r="G482" i="18"/>
  <c r="G483" i="18"/>
  <c r="G484" i="18"/>
  <c r="G485" i="18"/>
  <c r="G486" i="18"/>
  <c r="G487" i="18"/>
  <c r="G488" i="18"/>
  <c r="G489" i="18"/>
  <c r="G490" i="18"/>
  <c r="G491" i="18"/>
  <c r="G492" i="18"/>
  <c r="G493" i="18"/>
  <c r="G494" i="18"/>
  <c r="G495" i="18"/>
  <c r="G496" i="18"/>
  <c r="G497" i="18"/>
  <c r="G498" i="18"/>
  <c r="G499" i="18"/>
  <c r="G500" i="18"/>
  <c r="G501" i="18"/>
  <c r="G502" i="18"/>
  <c r="G503" i="18"/>
  <c r="G504" i="18"/>
  <c r="G505" i="18"/>
  <c r="G506" i="18"/>
  <c r="G507" i="18"/>
  <c r="G508" i="18"/>
  <c r="G509" i="18"/>
  <c r="G510" i="18"/>
  <c r="G511" i="18"/>
  <c r="G512" i="18"/>
  <c r="G513" i="18"/>
  <c r="G514" i="18"/>
  <c r="G515" i="18"/>
  <c r="G516" i="18"/>
  <c r="G517" i="18"/>
  <c r="G518" i="18"/>
  <c r="G519" i="18"/>
  <c r="G520" i="18"/>
  <c r="G521" i="18"/>
  <c r="G522" i="18"/>
  <c r="G523" i="18"/>
  <c r="G524" i="18"/>
  <c r="G525" i="18"/>
  <c r="G526" i="18"/>
  <c r="G527" i="18"/>
  <c r="G528" i="18"/>
  <c r="G529" i="18"/>
  <c r="G530" i="18"/>
  <c r="G531" i="18"/>
  <c r="G532" i="18"/>
  <c r="G533" i="18"/>
  <c r="G534" i="18"/>
  <c r="G535" i="18"/>
  <c r="G536" i="18"/>
  <c r="G537" i="18"/>
  <c r="G538" i="18"/>
  <c r="G539" i="18"/>
  <c r="G540" i="18"/>
  <c r="G541" i="18"/>
  <c r="G542" i="18"/>
  <c r="G543" i="18"/>
  <c r="G544" i="18"/>
  <c r="G545" i="18"/>
  <c r="G546" i="18"/>
  <c r="G547" i="18"/>
  <c r="G305" i="18"/>
  <c r="L550" i="18"/>
  <c r="L549" i="18"/>
  <c r="L548" i="18"/>
  <c r="L547" i="18"/>
  <c r="L546" i="18"/>
  <c r="L545" i="18"/>
  <c r="L544" i="18"/>
  <c r="L543" i="18"/>
  <c r="L542" i="18"/>
  <c r="L541" i="18"/>
  <c r="L540" i="18"/>
  <c r="L539" i="18"/>
  <c r="L538" i="18"/>
  <c r="L537" i="18"/>
  <c r="L536" i="18"/>
  <c r="L535" i="18"/>
  <c r="L534" i="18"/>
  <c r="L533" i="18"/>
  <c r="L532" i="18"/>
  <c r="L531" i="18"/>
  <c r="L530" i="18"/>
  <c r="L529" i="18"/>
  <c r="L528" i="18"/>
  <c r="L527" i="18"/>
  <c r="L526" i="18"/>
  <c r="L525" i="18"/>
  <c r="L524" i="18"/>
  <c r="L523" i="18"/>
  <c r="L522" i="18"/>
  <c r="L521" i="18"/>
  <c r="L520" i="18"/>
  <c r="L519" i="18"/>
  <c r="L518" i="18"/>
  <c r="L517" i="18"/>
  <c r="L516" i="18"/>
  <c r="L515" i="18"/>
  <c r="L514" i="18"/>
  <c r="L513" i="18"/>
  <c r="L512" i="18"/>
  <c r="L511" i="18"/>
  <c r="L510" i="18"/>
  <c r="L509" i="18"/>
  <c r="L508" i="18"/>
  <c r="L507" i="18"/>
  <c r="L506" i="18"/>
  <c r="L505" i="18"/>
  <c r="L504" i="18"/>
  <c r="L503" i="18"/>
  <c r="L502" i="18"/>
  <c r="L501" i="18"/>
  <c r="L500" i="18"/>
  <c r="L499" i="18"/>
  <c r="L498" i="18"/>
  <c r="L497" i="18"/>
  <c r="L496" i="18"/>
  <c r="L495" i="18"/>
  <c r="L494" i="18"/>
  <c r="L493" i="18"/>
  <c r="L492" i="18"/>
  <c r="L491" i="18"/>
  <c r="L490" i="18"/>
  <c r="L489" i="18"/>
  <c r="L488" i="18"/>
  <c r="L487" i="18"/>
  <c r="L486" i="18"/>
  <c r="L485" i="18"/>
  <c r="L484" i="18"/>
  <c r="L483" i="18"/>
  <c r="L482" i="18"/>
  <c r="L481" i="18"/>
  <c r="L480" i="18"/>
  <c r="L479" i="18"/>
  <c r="L478" i="18"/>
  <c r="L477" i="18"/>
  <c r="L476" i="18"/>
  <c r="L475" i="18"/>
  <c r="L474" i="18"/>
  <c r="L473" i="18"/>
  <c r="L472" i="18"/>
  <c r="L471" i="18"/>
  <c r="L470" i="18"/>
  <c r="L469" i="18"/>
  <c r="L468" i="18"/>
  <c r="L467" i="18"/>
  <c r="L466" i="18"/>
  <c r="L465" i="18"/>
  <c r="L464" i="18"/>
  <c r="L463" i="18"/>
  <c r="L462" i="18"/>
  <c r="L461" i="18"/>
  <c r="L460" i="18"/>
  <c r="L459" i="18"/>
  <c r="L458" i="18"/>
  <c r="L457" i="18"/>
  <c r="L456" i="18"/>
  <c r="L455" i="18"/>
  <c r="L454" i="18"/>
  <c r="L453" i="18"/>
  <c r="L452" i="18"/>
  <c r="L451" i="18"/>
  <c r="L450" i="18"/>
  <c r="L449" i="18"/>
  <c r="L448" i="18"/>
  <c r="L447" i="18"/>
  <c r="L446" i="18"/>
  <c r="L445" i="18"/>
  <c r="L444" i="18"/>
  <c r="L443" i="18"/>
  <c r="L442" i="18"/>
  <c r="L441" i="18"/>
  <c r="L440" i="18"/>
  <c r="L439" i="18"/>
  <c r="L438" i="18"/>
  <c r="L437" i="18"/>
  <c r="L436" i="18"/>
  <c r="L435" i="18"/>
  <c r="L434" i="18"/>
  <c r="L433" i="18"/>
  <c r="L432" i="18"/>
  <c r="L431" i="18"/>
  <c r="L430" i="18"/>
  <c r="L429" i="18"/>
  <c r="L428" i="18"/>
  <c r="L427" i="18"/>
  <c r="L426" i="18"/>
  <c r="L425" i="18"/>
  <c r="L424" i="18"/>
  <c r="L423" i="18"/>
  <c r="L422" i="18"/>
  <c r="L421" i="18"/>
  <c r="L420" i="18"/>
  <c r="L419" i="18"/>
  <c r="L418" i="18"/>
  <c r="L417" i="18"/>
  <c r="L416" i="18"/>
  <c r="L415" i="18"/>
  <c r="L414" i="18"/>
  <c r="L412" i="18"/>
  <c r="L411" i="18"/>
  <c r="L410" i="18"/>
  <c r="L409" i="18"/>
  <c r="L408" i="18"/>
  <c r="L407" i="18"/>
  <c r="L406" i="18"/>
  <c r="L405" i="18"/>
  <c r="L404" i="18"/>
  <c r="L403" i="18"/>
  <c r="L402" i="18"/>
  <c r="L401" i="18"/>
  <c r="L400" i="18"/>
  <c r="L399" i="18"/>
  <c r="L398" i="18"/>
  <c r="L397" i="18"/>
  <c r="L396" i="18"/>
  <c r="L395" i="18"/>
  <c r="L394" i="18"/>
  <c r="L393" i="18"/>
  <c r="L392" i="18"/>
  <c r="L391" i="18"/>
  <c r="L390" i="18"/>
  <c r="L389" i="18"/>
  <c r="L388" i="18"/>
  <c r="L387" i="18"/>
  <c r="L386" i="18"/>
  <c r="L385" i="18"/>
  <c r="L384" i="18"/>
  <c r="L383" i="18"/>
  <c r="L382" i="18"/>
  <c r="L381" i="18"/>
  <c r="L380" i="18"/>
  <c r="L379" i="18"/>
  <c r="L378" i="18"/>
  <c r="L377" i="18"/>
  <c r="L376" i="18"/>
  <c r="L375" i="18"/>
  <c r="L374" i="18"/>
  <c r="L373" i="18"/>
  <c r="L372" i="18"/>
  <c r="L371" i="18"/>
  <c r="L370" i="18"/>
  <c r="L369" i="18"/>
  <c r="L368" i="18"/>
  <c r="L367" i="18"/>
  <c r="L366" i="18"/>
  <c r="L365" i="18"/>
  <c r="L364" i="18"/>
  <c r="L363" i="18"/>
  <c r="L362" i="18"/>
  <c r="L361" i="18"/>
  <c r="L360" i="18"/>
  <c r="L359" i="18"/>
  <c r="L358" i="18"/>
  <c r="L357" i="18"/>
  <c r="L356" i="18"/>
  <c r="L355" i="18"/>
  <c r="L354" i="18"/>
  <c r="L353" i="18"/>
  <c r="L352" i="18"/>
  <c r="L351" i="18"/>
  <c r="L350" i="18"/>
  <c r="L349" i="18"/>
  <c r="L348" i="18"/>
  <c r="L347" i="18"/>
  <c r="L346" i="18"/>
  <c r="L345" i="18"/>
  <c r="L344" i="18"/>
  <c r="L343" i="18"/>
  <c r="L342" i="18"/>
  <c r="L341" i="18"/>
  <c r="L340" i="18"/>
  <c r="L339" i="18"/>
  <c r="L338" i="18"/>
  <c r="L337" i="18"/>
  <c r="L336" i="18"/>
  <c r="L335" i="18"/>
  <c r="L334" i="18"/>
  <c r="L333" i="18"/>
  <c r="L332" i="18"/>
  <c r="L331" i="18"/>
  <c r="L330" i="18"/>
  <c r="L329" i="18"/>
  <c r="L328" i="18"/>
  <c r="L327" i="18"/>
  <c r="L326" i="18"/>
  <c r="L325" i="18"/>
  <c r="L324" i="18"/>
  <c r="L323" i="18"/>
  <c r="L322" i="18"/>
  <c r="L321" i="18"/>
  <c r="L320" i="18"/>
  <c r="L319" i="18"/>
  <c r="L318" i="18"/>
  <c r="L317" i="18"/>
  <c r="L316" i="18"/>
  <c r="L315" i="18"/>
  <c r="L314" i="18"/>
  <c r="L313" i="18"/>
  <c r="L312" i="18"/>
  <c r="L311" i="18"/>
  <c r="L310" i="18"/>
  <c r="L309" i="18"/>
  <c r="L308" i="18"/>
  <c r="L307" i="18"/>
  <c r="L306" i="18"/>
  <c r="L305" i="18"/>
  <c r="L350" i="16" l="1"/>
  <c r="L349" i="16"/>
  <c r="L348" i="16"/>
  <c r="L347" i="16"/>
  <c r="L346" i="16"/>
  <c r="L345" i="16"/>
  <c r="L344" i="16"/>
  <c r="L343" i="16"/>
  <c r="L342" i="16"/>
  <c r="L341" i="16"/>
  <c r="L340" i="16"/>
  <c r="L339" i="16"/>
  <c r="L338" i="16"/>
  <c r="L337" i="16"/>
  <c r="L336" i="16"/>
  <c r="L335" i="16"/>
  <c r="L334" i="16"/>
  <c r="L333" i="16"/>
  <c r="L332" i="16"/>
  <c r="L331" i="16"/>
  <c r="L330" i="16"/>
  <c r="L329" i="16"/>
  <c r="L328" i="16"/>
  <c r="L327" i="16"/>
  <c r="L326" i="16"/>
  <c r="L325" i="16"/>
  <c r="L324" i="16"/>
  <c r="L323" i="16"/>
  <c r="L322" i="16"/>
  <c r="L321" i="16"/>
  <c r="L320" i="16"/>
  <c r="L319" i="16"/>
  <c r="L318" i="16"/>
  <c r="L317" i="16"/>
  <c r="L316" i="16"/>
  <c r="L315" i="16"/>
  <c r="L314" i="16"/>
  <c r="L313" i="16"/>
  <c r="L312" i="16"/>
  <c r="L311" i="16"/>
  <c r="L310" i="16"/>
  <c r="L309" i="16"/>
  <c r="L308" i="16"/>
  <c r="L307" i="16"/>
  <c r="L306" i="16"/>
  <c r="L305" i="16"/>
  <c r="L304" i="16"/>
  <c r="L303" i="16"/>
  <c r="L302" i="16"/>
  <c r="L301" i="16"/>
  <c r="L300" i="16"/>
  <c r="L299" i="16"/>
  <c r="L298" i="16"/>
  <c r="L297" i="16"/>
  <c r="L296" i="16"/>
  <c r="L295" i="16"/>
  <c r="L294" i="16"/>
  <c r="L293" i="16"/>
  <c r="L292" i="16"/>
  <c r="L291" i="16"/>
  <c r="L290" i="16"/>
  <c r="L289" i="16"/>
  <c r="L288" i="16"/>
  <c r="L287" i="16"/>
  <c r="L286" i="16"/>
  <c r="L285" i="16"/>
  <c r="L284" i="16"/>
  <c r="L283" i="16"/>
  <c r="L282" i="16"/>
  <c r="L281" i="16"/>
  <c r="L280" i="16"/>
  <c r="L279" i="16"/>
  <c r="L278" i="16"/>
  <c r="L277" i="16"/>
  <c r="L276" i="16"/>
  <c r="L275" i="16"/>
  <c r="L274" i="16"/>
  <c r="L273" i="16"/>
  <c r="L272" i="16"/>
  <c r="L271" i="16"/>
  <c r="L270" i="16"/>
  <c r="L269" i="16"/>
  <c r="L268" i="16"/>
  <c r="L267" i="16"/>
  <c r="L266" i="16"/>
  <c r="L265" i="16"/>
  <c r="L264" i="16"/>
  <c r="L263" i="16"/>
  <c r="L262" i="16"/>
  <c r="L261" i="16"/>
  <c r="L260" i="16"/>
  <c r="L259" i="16"/>
  <c r="L258" i="16"/>
  <c r="L257" i="16"/>
  <c r="L256" i="16"/>
  <c r="L255" i="16"/>
  <c r="L254" i="16"/>
  <c r="L253" i="16"/>
  <c r="L252" i="16"/>
  <c r="L251" i="16"/>
  <c r="L250" i="16"/>
  <c r="L249" i="16"/>
  <c r="L248" i="16"/>
  <c r="L247" i="16"/>
  <c r="L246" i="16"/>
  <c r="L245" i="16"/>
  <c r="L244" i="16"/>
  <c r="L243" i="16"/>
  <c r="L242" i="16"/>
  <c r="L241" i="16"/>
  <c r="L240" i="16"/>
  <c r="L239" i="16"/>
  <c r="L238" i="16"/>
  <c r="L237" i="16"/>
  <c r="L236" i="16"/>
  <c r="L235" i="16"/>
  <c r="L234" i="16"/>
  <c r="L233" i="16"/>
  <c r="L232" i="16"/>
  <c r="L231" i="16"/>
  <c r="L230" i="16"/>
  <c r="L229" i="16"/>
  <c r="L228" i="16"/>
  <c r="L227" i="16"/>
  <c r="L226" i="16"/>
  <c r="L225" i="16"/>
  <c r="L224" i="16"/>
  <c r="L223" i="16"/>
  <c r="L222" i="16"/>
  <c r="L221" i="16"/>
  <c r="L220" i="16"/>
  <c r="L219" i="16"/>
  <c r="L218" i="16"/>
  <c r="L217" i="16"/>
  <c r="L216" i="16"/>
  <c r="L215" i="16"/>
  <c r="L214" i="16"/>
  <c r="L213" i="16"/>
  <c r="L212" i="16"/>
  <c r="L211" i="16"/>
  <c r="L210" i="16"/>
  <c r="L209" i="16"/>
  <c r="L208" i="16"/>
  <c r="L207" i="16"/>
  <c r="L206" i="16"/>
  <c r="L205" i="16"/>
  <c r="L204" i="16"/>
  <c r="L203" i="16"/>
  <c r="L202" i="16"/>
  <c r="L201" i="16"/>
  <c r="L200" i="16"/>
  <c r="L199" i="16"/>
  <c r="L198" i="16"/>
  <c r="L197" i="16"/>
  <c r="L196" i="16"/>
  <c r="L195" i="16"/>
  <c r="L194" i="16"/>
  <c r="L193" i="16"/>
  <c r="L192" i="16"/>
  <c r="L191" i="16"/>
  <c r="L190" i="16"/>
  <c r="L189" i="16"/>
  <c r="L188" i="16"/>
  <c r="L187" i="16"/>
  <c r="L186" i="16"/>
  <c r="L185" i="16"/>
  <c r="L184" i="16"/>
  <c r="L183" i="16"/>
  <c r="L182" i="16"/>
  <c r="L181" i="16"/>
  <c r="L180" i="16"/>
  <c r="L179" i="16"/>
  <c r="L178" i="16"/>
  <c r="L177" i="16"/>
  <c r="L176" i="16"/>
  <c r="L175" i="16"/>
  <c r="L174" i="16"/>
  <c r="L173" i="16"/>
  <c r="L172" i="16"/>
  <c r="L171" i="16"/>
  <c r="L170" i="16"/>
  <c r="L169" i="16"/>
  <c r="L168" i="16"/>
  <c r="L167" i="16"/>
  <c r="L166" i="16"/>
  <c r="L165" i="16"/>
  <c r="L164" i="16"/>
  <c r="L163" i="16"/>
  <c r="L152" i="16"/>
  <c r="L162" i="16"/>
  <c r="L161" i="16"/>
  <c r="L160" i="16"/>
  <c r="L159" i="16"/>
  <c r="L158" i="16"/>
  <c r="L157" i="16"/>
  <c r="L156" i="16"/>
  <c r="L155" i="16"/>
  <c r="L154" i="16"/>
  <c r="L153" i="16"/>
  <c r="L151" i="16"/>
  <c r="L150" i="16"/>
  <c r="L149" i="16"/>
  <c r="L148" i="16"/>
  <c r="L147" i="16"/>
  <c r="L146" i="16"/>
  <c r="L145" i="16"/>
  <c r="L144" i="16"/>
  <c r="L143" i="16"/>
  <c r="L142" i="16"/>
  <c r="L141" i="16"/>
  <c r="L140" i="16"/>
  <c r="L139" i="16"/>
  <c r="L138" i="16"/>
  <c r="L137" i="16"/>
  <c r="L136" i="16"/>
  <c r="L135" i="16"/>
  <c r="L134" i="16"/>
  <c r="L133" i="16"/>
  <c r="L132" i="16"/>
  <c r="L131" i="16"/>
  <c r="L130" i="16"/>
  <c r="L129" i="16"/>
  <c r="L128" i="16"/>
  <c r="L127" i="16"/>
  <c r="K131" i="16" l="1"/>
  <c r="J131" i="16" s="1"/>
  <c r="K139" i="16"/>
  <c r="J139" i="16" s="1"/>
  <c r="K147" i="16"/>
  <c r="J147" i="16" s="1"/>
  <c r="K151" i="16"/>
  <c r="J151" i="16" s="1"/>
  <c r="K160" i="16"/>
  <c r="J160" i="16" s="1"/>
  <c r="K163" i="16"/>
  <c r="J163" i="16" s="1"/>
  <c r="K167" i="16"/>
  <c r="J167" i="16" s="1"/>
  <c r="K175" i="16"/>
  <c r="J175" i="16" s="1"/>
  <c r="K179" i="16"/>
  <c r="J179" i="16" s="1"/>
  <c r="K183" i="16"/>
  <c r="J183" i="16" s="1"/>
  <c r="K191" i="16"/>
  <c r="J191" i="16" s="1"/>
  <c r="K199" i="16"/>
  <c r="J199" i="16" s="1"/>
  <c r="K203" i="16"/>
  <c r="J203" i="16" s="1"/>
  <c r="K211" i="16"/>
  <c r="J211" i="16" s="1"/>
  <c r="K215" i="16"/>
  <c r="J215" i="16" s="1"/>
  <c r="K219" i="16"/>
  <c r="J219" i="16" s="1"/>
  <c r="K227" i="16"/>
  <c r="J227" i="16" s="1"/>
  <c r="K231" i="16"/>
  <c r="J231" i="16" s="1"/>
  <c r="K239" i="16"/>
  <c r="J239" i="16" s="1"/>
  <c r="K243" i="16"/>
  <c r="J243" i="16" s="1"/>
  <c r="K251" i="16"/>
  <c r="J251" i="16" s="1"/>
  <c r="K255" i="16"/>
  <c r="J255" i="16" s="1"/>
  <c r="K259" i="16"/>
  <c r="J259" i="16" s="1"/>
  <c r="K267" i="16"/>
  <c r="J267" i="16" s="1"/>
  <c r="K271" i="16"/>
  <c r="J271" i="16" s="1"/>
  <c r="K279" i="16"/>
  <c r="J279" i="16" s="1"/>
  <c r="K283" i="16"/>
  <c r="J283" i="16" s="1"/>
  <c r="K291" i="16"/>
  <c r="J291" i="16" s="1"/>
  <c r="K295" i="16"/>
  <c r="J295" i="16" s="1"/>
  <c r="K303" i="16"/>
  <c r="J303" i="16" s="1"/>
  <c r="K307" i="16"/>
  <c r="J307" i="16" s="1"/>
  <c r="K311" i="16"/>
  <c r="J311" i="16" s="1"/>
  <c r="K319" i="16"/>
  <c r="J319" i="16" s="1"/>
  <c r="K323" i="16"/>
  <c r="J323" i="16" s="1"/>
  <c r="K327" i="16"/>
  <c r="J327" i="16" s="1"/>
  <c r="K331" i="16"/>
  <c r="J331" i="16"/>
  <c r="K335" i="16"/>
  <c r="J335" i="16" s="1"/>
  <c r="K339" i="16"/>
  <c r="J339" i="16" s="1"/>
  <c r="K347" i="16"/>
  <c r="J347" i="16" s="1"/>
  <c r="K132" i="16"/>
  <c r="J132" i="16" s="1"/>
  <c r="K136" i="16"/>
  <c r="J136" i="16" s="1"/>
  <c r="K144" i="16"/>
  <c r="J144" i="16" s="1"/>
  <c r="K153" i="16"/>
  <c r="J153" i="16" s="1"/>
  <c r="K157" i="16"/>
  <c r="J157" i="16" s="1"/>
  <c r="K161" i="16"/>
  <c r="J161" i="16" s="1"/>
  <c r="K168" i="16"/>
  <c r="J168" i="16" s="1"/>
  <c r="K176" i="16"/>
  <c r="J176" i="16" s="1"/>
  <c r="K184" i="16"/>
  <c r="J184" i="16" s="1"/>
  <c r="K188" i="16"/>
  <c r="J188" i="16" s="1"/>
  <c r="K196" i="16"/>
  <c r="J196" i="16" s="1"/>
  <c r="K200" i="16"/>
  <c r="J200" i="16" s="1"/>
  <c r="K208" i="16"/>
  <c r="J208" i="16" s="1"/>
  <c r="K212" i="16"/>
  <c r="J212" i="16" s="1"/>
  <c r="K216" i="16"/>
  <c r="J216" i="16" s="1"/>
  <c r="K224" i="16"/>
  <c r="J224" i="16" s="1"/>
  <c r="K228" i="16"/>
  <c r="J228" i="16" s="1"/>
  <c r="K236" i="16"/>
  <c r="J236" i="16" s="1"/>
  <c r="K240" i="16"/>
  <c r="J240" i="16" s="1"/>
  <c r="K244" i="16"/>
  <c r="J244" i="16" s="1"/>
  <c r="K252" i="16"/>
  <c r="J252" i="16" s="1"/>
  <c r="K256" i="16"/>
  <c r="J256" i="16" s="1"/>
  <c r="K260" i="16"/>
  <c r="J260" i="16" s="1"/>
  <c r="K264" i="16"/>
  <c r="J264" i="16" s="1"/>
  <c r="K268" i="16"/>
  <c r="J268" i="16" s="1"/>
  <c r="K272" i="16"/>
  <c r="J272" i="16" s="1"/>
  <c r="K276" i="16"/>
  <c r="J276" i="16" s="1"/>
  <c r="K284" i="16"/>
  <c r="J284" i="16" s="1"/>
  <c r="K288" i="16"/>
  <c r="J288" i="16" s="1"/>
  <c r="K292" i="16"/>
  <c r="J292" i="16" s="1"/>
  <c r="K296" i="16"/>
  <c r="J296" i="16" s="1"/>
  <c r="K300" i="16"/>
  <c r="J300" i="16" s="1"/>
  <c r="K304" i="16"/>
  <c r="J304" i="16" s="1"/>
  <c r="K308" i="16"/>
  <c r="J308" i="16" s="1"/>
  <c r="K312" i="16"/>
  <c r="J312" i="16" s="1"/>
  <c r="K316" i="16"/>
  <c r="J316" i="16" s="1"/>
  <c r="K320" i="16"/>
  <c r="J320" i="16"/>
  <c r="K324" i="16"/>
  <c r="J324" i="16" s="1"/>
  <c r="K328" i="16"/>
  <c r="J328" i="16" s="1"/>
  <c r="K332" i="16"/>
  <c r="J332" i="16" s="1"/>
  <c r="K336" i="16"/>
  <c r="J336" i="16" s="1"/>
  <c r="K340" i="16"/>
  <c r="J340" i="16" s="1"/>
  <c r="K344" i="16"/>
  <c r="J344" i="16" s="1"/>
  <c r="K348" i="16"/>
  <c r="J348" i="16" s="1"/>
  <c r="K129" i="16"/>
  <c r="J129" i="16" s="1"/>
  <c r="K133" i="16"/>
  <c r="J133" i="16" s="1"/>
  <c r="K137" i="16"/>
  <c r="J137" i="16" s="1"/>
  <c r="K141" i="16"/>
  <c r="J141" i="16" s="1"/>
  <c r="K145" i="16"/>
  <c r="J145" i="16" s="1"/>
  <c r="K149" i="16"/>
  <c r="J149" i="16" s="1"/>
  <c r="K154" i="16"/>
  <c r="J154" i="16" s="1"/>
  <c r="K158" i="16"/>
  <c r="J158" i="16" s="1"/>
  <c r="K162" i="16"/>
  <c r="J162" i="16" s="1"/>
  <c r="K165" i="16"/>
  <c r="J165" i="16" s="1"/>
  <c r="K169" i="16"/>
  <c r="J169" i="16" s="1"/>
  <c r="K173" i="16"/>
  <c r="J173" i="16" s="1"/>
  <c r="K177" i="16"/>
  <c r="J177" i="16" s="1"/>
  <c r="K181" i="16"/>
  <c r="J181" i="16" s="1"/>
  <c r="K185" i="16"/>
  <c r="J185" i="16" s="1"/>
  <c r="K189" i="16"/>
  <c r="J189" i="16" s="1"/>
  <c r="K193" i="16"/>
  <c r="J193" i="16" s="1"/>
  <c r="K197" i="16"/>
  <c r="J197" i="16" s="1"/>
  <c r="K201" i="16"/>
  <c r="J201" i="16" s="1"/>
  <c r="K205" i="16"/>
  <c r="J205" i="16" s="1"/>
  <c r="K209" i="16"/>
  <c r="J209" i="16" s="1"/>
  <c r="K213" i="16"/>
  <c r="J213" i="16" s="1"/>
  <c r="K217" i="16"/>
  <c r="J217" i="16" s="1"/>
  <c r="K221" i="16"/>
  <c r="J221" i="16" s="1"/>
  <c r="K225" i="16"/>
  <c r="J225" i="16" s="1"/>
  <c r="K229" i="16"/>
  <c r="J229" i="16" s="1"/>
  <c r="K233" i="16"/>
  <c r="J233" i="16" s="1"/>
  <c r="K237" i="16"/>
  <c r="J237" i="16" s="1"/>
  <c r="K241" i="16"/>
  <c r="J241" i="16" s="1"/>
  <c r="K245" i="16"/>
  <c r="J245" i="16" s="1"/>
  <c r="K249" i="16"/>
  <c r="J249" i="16" s="1"/>
  <c r="K253" i="16"/>
  <c r="J253" i="16" s="1"/>
  <c r="K257" i="16"/>
  <c r="J257" i="16" s="1"/>
  <c r="K261" i="16"/>
  <c r="J261" i="16" s="1"/>
  <c r="K265" i="16"/>
  <c r="J265" i="16" s="1"/>
  <c r="K269" i="16"/>
  <c r="J269" i="16" s="1"/>
  <c r="K273" i="16"/>
  <c r="J273" i="16" s="1"/>
  <c r="K277" i="16"/>
  <c r="J277" i="16" s="1"/>
  <c r="K281" i="16"/>
  <c r="J281" i="16" s="1"/>
  <c r="K285" i="16"/>
  <c r="J285" i="16" s="1"/>
  <c r="K289" i="16"/>
  <c r="J289" i="16" s="1"/>
  <c r="K293" i="16"/>
  <c r="J293" i="16" s="1"/>
  <c r="K297" i="16"/>
  <c r="J297" i="16" s="1"/>
  <c r="K301" i="16"/>
  <c r="J301" i="16" s="1"/>
  <c r="K305" i="16"/>
  <c r="J305" i="16" s="1"/>
  <c r="K309" i="16"/>
  <c r="J309" i="16" s="1"/>
  <c r="K313" i="16"/>
  <c r="J313" i="16" s="1"/>
  <c r="K317" i="16"/>
  <c r="J317" i="16" s="1"/>
  <c r="K321" i="16"/>
  <c r="J321" i="16" s="1"/>
  <c r="K325" i="16"/>
  <c r="J325" i="16" s="1"/>
  <c r="K329" i="16"/>
  <c r="J329" i="16" s="1"/>
  <c r="K333" i="16"/>
  <c r="J333" i="16" s="1"/>
  <c r="K337" i="16"/>
  <c r="J337" i="16" s="1"/>
  <c r="K341" i="16"/>
  <c r="J341" i="16" s="1"/>
  <c r="K345" i="16"/>
  <c r="J345" i="16" s="1"/>
  <c r="K349" i="16"/>
  <c r="J349" i="16" s="1"/>
  <c r="K135" i="16"/>
  <c r="J135" i="16" s="1"/>
  <c r="K143" i="16"/>
  <c r="J143" i="16" s="1"/>
  <c r="K156" i="16"/>
  <c r="J156" i="16" s="1"/>
  <c r="K171" i="16"/>
  <c r="J171" i="16" s="1"/>
  <c r="K187" i="16"/>
  <c r="J187" i="16" s="1"/>
  <c r="K195" i="16"/>
  <c r="J195" i="16" s="1"/>
  <c r="K207" i="16"/>
  <c r="J207" i="16" s="1"/>
  <c r="K223" i="16"/>
  <c r="J223" i="16" s="1"/>
  <c r="K235" i="16"/>
  <c r="J235" i="16" s="1"/>
  <c r="K247" i="16"/>
  <c r="J247" i="16" s="1"/>
  <c r="K263" i="16"/>
  <c r="J263" i="16" s="1"/>
  <c r="K275" i="16"/>
  <c r="J275" i="16" s="1"/>
  <c r="K287" i="16"/>
  <c r="J287" i="16" s="1"/>
  <c r="K299" i="16"/>
  <c r="J299" i="16" s="1"/>
  <c r="K315" i="16"/>
  <c r="J315" i="16" s="1"/>
  <c r="K343" i="16"/>
  <c r="J343" i="16" s="1"/>
  <c r="K128" i="16"/>
  <c r="J128" i="16" s="1"/>
  <c r="K140" i="16"/>
  <c r="J140" i="16" s="1"/>
  <c r="K148" i="16"/>
  <c r="J148" i="16" s="1"/>
  <c r="K164" i="16"/>
  <c r="J164" i="16" s="1"/>
  <c r="K172" i="16"/>
  <c r="J172" i="16" s="1"/>
  <c r="K180" i="16"/>
  <c r="J180" i="16" s="1"/>
  <c r="K192" i="16"/>
  <c r="J192" i="16" s="1"/>
  <c r="K204" i="16"/>
  <c r="J204" i="16" s="1"/>
  <c r="K220" i="16"/>
  <c r="J220" i="16" s="1"/>
  <c r="K232" i="16"/>
  <c r="J232" i="16" s="1"/>
  <c r="K248" i="16"/>
  <c r="J248" i="16" s="1"/>
  <c r="K280" i="16"/>
  <c r="J280" i="16" s="1"/>
  <c r="K130" i="16"/>
  <c r="J130" i="16" s="1"/>
  <c r="K134" i="16"/>
  <c r="J134" i="16" s="1"/>
  <c r="K138" i="16"/>
  <c r="J138" i="16" s="1"/>
  <c r="K142" i="16"/>
  <c r="J142" i="16"/>
  <c r="K146" i="16"/>
  <c r="J146" i="16" s="1"/>
  <c r="K150" i="16"/>
  <c r="J150" i="16" s="1"/>
  <c r="K155" i="16"/>
  <c r="J155" i="16" s="1"/>
  <c r="K159" i="16"/>
  <c r="J159" i="16" s="1"/>
  <c r="K152" i="16"/>
  <c r="J152" i="16" s="1"/>
  <c r="K166" i="16"/>
  <c r="J166" i="16" s="1"/>
  <c r="K170" i="16"/>
  <c r="J170" i="16" s="1"/>
  <c r="K174" i="16"/>
  <c r="J174" i="16" s="1"/>
  <c r="K178" i="16"/>
  <c r="J178" i="16" s="1"/>
  <c r="K182" i="16"/>
  <c r="J182" i="16" s="1"/>
  <c r="K186" i="16"/>
  <c r="J186" i="16" s="1"/>
  <c r="K190" i="16"/>
  <c r="J190" i="16" s="1"/>
  <c r="K194" i="16"/>
  <c r="J194" i="16" s="1"/>
  <c r="K198" i="16"/>
  <c r="J198" i="16" s="1"/>
  <c r="K202" i="16"/>
  <c r="J202" i="16" s="1"/>
  <c r="K206" i="16"/>
  <c r="J206" i="16" s="1"/>
  <c r="K210" i="16"/>
  <c r="J210" i="16" s="1"/>
  <c r="K214" i="16"/>
  <c r="J214" i="16" s="1"/>
  <c r="K218" i="16"/>
  <c r="J218" i="16" s="1"/>
  <c r="K222" i="16"/>
  <c r="J222" i="16" s="1"/>
  <c r="J226" i="16"/>
  <c r="K226" i="16"/>
  <c r="K230" i="16"/>
  <c r="J230" i="16" s="1"/>
  <c r="K234" i="16"/>
  <c r="J234" i="16" s="1"/>
  <c r="K238" i="16"/>
  <c r="J238" i="16" s="1"/>
  <c r="K242" i="16"/>
  <c r="J242" i="16" s="1"/>
  <c r="K246" i="16"/>
  <c r="J246" i="16" s="1"/>
  <c r="K250" i="16"/>
  <c r="J250" i="16" s="1"/>
  <c r="K254" i="16"/>
  <c r="J254" i="16" s="1"/>
  <c r="K258" i="16"/>
  <c r="J258" i="16" s="1"/>
  <c r="K262" i="16"/>
  <c r="J262" i="16" s="1"/>
  <c r="K266" i="16"/>
  <c r="J266" i="16" s="1"/>
  <c r="K270" i="16"/>
  <c r="J270" i="16" s="1"/>
  <c r="K274" i="16"/>
  <c r="J274" i="16" s="1"/>
  <c r="K278" i="16"/>
  <c r="J278" i="16" s="1"/>
  <c r="K282" i="16"/>
  <c r="J282" i="16" s="1"/>
  <c r="K286" i="16"/>
  <c r="J286" i="16" s="1"/>
  <c r="K290" i="16"/>
  <c r="J290" i="16" s="1"/>
  <c r="K294" i="16"/>
  <c r="J294" i="16"/>
  <c r="K298" i="16"/>
  <c r="J298" i="16" s="1"/>
  <c r="K302" i="16"/>
  <c r="J302" i="16" s="1"/>
  <c r="K306" i="16"/>
  <c r="J306" i="16" s="1"/>
  <c r="K310" i="16"/>
  <c r="J310" i="16" s="1"/>
  <c r="K314" i="16"/>
  <c r="J314" i="16" s="1"/>
  <c r="K318" i="16"/>
  <c r="J318" i="16" s="1"/>
  <c r="K322" i="16"/>
  <c r="J322" i="16" s="1"/>
  <c r="K326" i="16"/>
  <c r="J326" i="16" s="1"/>
  <c r="K330" i="16"/>
  <c r="J330" i="16" s="1"/>
  <c r="K334" i="16"/>
  <c r="J334" i="16" s="1"/>
  <c r="K338" i="16"/>
  <c r="J338" i="16" s="1"/>
  <c r="K342" i="16"/>
  <c r="J342" i="16" s="1"/>
  <c r="K346" i="16"/>
  <c r="J346" i="16" s="1"/>
  <c r="K127" i="16"/>
  <c r="J127" i="16" s="1"/>
  <c r="M603" i="17"/>
  <c r="F286" i="16" l="1"/>
  <c r="G286" i="16"/>
  <c r="H286" i="16" s="1"/>
  <c r="F254" i="16"/>
  <c r="G254" i="16"/>
  <c r="H254" i="16" s="1"/>
  <c r="G206" i="16"/>
  <c r="H206" i="16" s="1"/>
  <c r="F206" i="16"/>
  <c r="G182" i="16"/>
  <c r="H182" i="16" s="1"/>
  <c r="F182" i="16"/>
  <c r="G155" i="16"/>
  <c r="H155" i="16" s="1"/>
  <c r="F155" i="16"/>
  <c r="F232" i="16"/>
  <c r="G232" i="16"/>
  <c r="H232" i="16" s="1"/>
  <c r="F192" i="16"/>
  <c r="G192" i="16"/>
  <c r="H192" i="16" s="1"/>
  <c r="G315" i="16"/>
  <c r="H315" i="16" s="1"/>
  <c r="F315" i="16"/>
  <c r="G207" i="16"/>
  <c r="H207" i="16" s="1"/>
  <c r="F207" i="16"/>
  <c r="F321" i="16"/>
  <c r="G321" i="16"/>
  <c r="H321" i="16" s="1"/>
  <c r="F257" i="16"/>
  <c r="G257" i="16"/>
  <c r="H257" i="16" s="1"/>
  <c r="F225" i="16"/>
  <c r="G225" i="16"/>
  <c r="H225" i="16" s="1"/>
  <c r="G193" i="16"/>
  <c r="H193" i="16" s="1"/>
  <c r="F193" i="16"/>
  <c r="G162" i="16"/>
  <c r="H162" i="16" s="1"/>
  <c r="F162" i="16"/>
  <c r="F340" i="16"/>
  <c r="G340" i="16"/>
  <c r="H340" i="16" s="1"/>
  <c r="F308" i="16"/>
  <c r="G308" i="16"/>
  <c r="H308" i="16" s="1"/>
  <c r="F224" i="16"/>
  <c r="G224" i="16"/>
  <c r="H224" i="16" s="1"/>
  <c r="F144" i="16"/>
  <c r="G144" i="16"/>
  <c r="H144" i="16" s="1"/>
  <c r="G347" i="16"/>
  <c r="H347" i="16" s="1"/>
  <c r="F347" i="16"/>
  <c r="G307" i="16"/>
  <c r="H307" i="16" s="1"/>
  <c r="F307" i="16"/>
  <c r="G279" i="16"/>
  <c r="H279" i="16" s="1"/>
  <c r="F279" i="16"/>
  <c r="G259" i="16"/>
  <c r="H259" i="16" s="1"/>
  <c r="F259" i="16"/>
  <c r="G227" i="16"/>
  <c r="H227" i="16" s="1"/>
  <c r="F227" i="16"/>
  <c r="F199" i="16"/>
  <c r="G199" i="16"/>
  <c r="H199" i="16" s="1"/>
  <c r="F318" i="16"/>
  <c r="G318" i="16"/>
  <c r="H318" i="16" s="1"/>
  <c r="F250" i="16"/>
  <c r="G250" i="16"/>
  <c r="H250" i="16" s="1"/>
  <c r="G238" i="16"/>
  <c r="H238" i="16" s="1"/>
  <c r="F238" i="16"/>
  <c r="G214" i="16"/>
  <c r="H214" i="16" s="1"/>
  <c r="F214" i="16"/>
  <c r="G202" i="16"/>
  <c r="H202" i="16" s="1"/>
  <c r="F202" i="16"/>
  <c r="G150" i="16"/>
  <c r="H150" i="16" s="1"/>
  <c r="F150" i="16"/>
  <c r="G138" i="16"/>
  <c r="H138" i="16" s="1"/>
  <c r="F138" i="16"/>
  <c r="F280" i="16"/>
  <c r="G280" i="16"/>
  <c r="H280" i="16" s="1"/>
  <c r="F164" i="16"/>
  <c r="G164" i="16"/>
  <c r="H164" i="16" s="1"/>
  <c r="F235" i="16"/>
  <c r="G235" i="16"/>
  <c r="H235" i="16" s="1"/>
  <c r="F329" i="16"/>
  <c r="G329" i="16"/>
  <c r="H329" i="16" s="1"/>
  <c r="F297" i="16"/>
  <c r="G297" i="16"/>
  <c r="H297" i="16" s="1"/>
  <c r="F265" i="16"/>
  <c r="G265" i="16"/>
  <c r="H265" i="16" s="1"/>
  <c r="F233" i="16"/>
  <c r="G233" i="16"/>
  <c r="H233" i="16" s="1"/>
  <c r="F201" i="16"/>
  <c r="G201" i="16"/>
  <c r="H201" i="16" s="1"/>
  <c r="G169" i="16"/>
  <c r="H169" i="16" s="1"/>
  <c r="F169" i="16"/>
  <c r="G137" i="16"/>
  <c r="H137" i="16" s="1"/>
  <c r="F137" i="16"/>
  <c r="F328" i="16"/>
  <c r="G328" i="16"/>
  <c r="H328" i="16" s="1"/>
  <c r="F296" i="16"/>
  <c r="G296" i="16"/>
  <c r="H296" i="16" s="1"/>
  <c r="F272" i="16"/>
  <c r="G272" i="16"/>
  <c r="H272" i="16" s="1"/>
  <c r="F244" i="16"/>
  <c r="G244" i="16"/>
  <c r="H244" i="16" s="1"/>
  <c r="F216" i="16"/>
  <c r="G216" i="16"/>
  <c r="H216" i="16" s="1"/>
  <c r="G157" i="16"/>
  <c r="H157" i="16" s="1"/>
  <c r="F157" i="16"/>
  <c r="G271" i="16"/>
  <c r="H271" i="16" s="1"/>
  <c r="F271" i="16"/>
  <c r="G191" i="16"/>
  <c r="H191" i="16" s="1"/>
  <c r="F191" i="16"/>
  <c r="G147" i="16"/>
  <c r="H147" i="16" s="1"/>
  <c r="F147" i="16"/>
  <c r="F334" i="16"/>
  <c r="G334" i="16"/>
  <c r="H334" i="16" s="1"/>
  <c r="F314" i="16"/>
  <c r="G314" i="16"/>
  <c r="H314" i="16" s="1"/>
  <c r="F302" i="16"/>
  <c r="G302" i="16"/>
  <c r="H302" i="16" s="1"/>
  <c r="F270" i="16"/>
  <c r="G270" i="16"/>
  <c r="H270" i="16" s="1"/>
  <c r="F246" i="16"/>
  <c r="G246" i="16"/>
  <c r="H246" i="16" s="1"/>
  <c r="G234" i="16"/>
  <c r="H234" i="16" s="1"/>
  <c r="F234" i="16"/>
  <c r="G190" i="16"/>
  <c r="H190" i="16" s="1"/>
  <c r="F190" i="16"/>
  <c r="G146" i="16"/>
  <c r="H146" i="16" s="1"/>
  <c r="F146" i="16"/>
  <c r="F337" i="16"/>
  <c r="G337" i="16"/>
  <c r="H337" i="16" s="1"/>
  <c r="F305" i="16"/>
  <c r="G305" i="16"/>
  <c r="H305" i="16" s="1"/>
  <c r="F273" i="16"/>
  <c r="G273" i="16"/>
  <c r="H273" i="16" s="1"/>
  <c r="F241" i="16"/>
  <c r="G241" i="16"/>
  <c r="H241" i="16" s="1"/>
  <c r="F209" i="16"/>
  <c r="G209" i="16"/>
  <c r="H209" i="16" s="1"/>
  <c r="G177" i="16"/>
  <c r="H177" i="16" s="1"/>
  <c r="F177" i="16"/>
  <c r="G145" i="16"/>
  <c r="H145" i="16" s="1"/>
  <c r="F145" i="16"/>
  <c r="F324" i="16"/>
  <c r="G324" i="16"/>
  <c r="H324" i="16" s="1"/>
  <c r="F292" i="16"/>
  <c r="G292" i="16"/>
  <c r="H292" i="16" s="1"/>
  <c r="F268" i="16"/>
  <c r="G268" i="16"/>
  <c r="H268" i="16" s="1"/>
  <c r="F212" i="16"/>
  <c r="G212" i="16"/>
  <c r="H212" i="16" s="1"/>
  <c r="F168" i="16"/>
  <c r="G168" i="16"/>
  <c r="H168" i="16" s="1"/>
  <c r="G319" i="16"/>
  <c r="H319" i="16" s="1"/>
  <c r="F319" i="16"/>
  <c r="G239" i="16"/>
  <c r="H239" i="16" s="1"/>
  <c r="F239" i="16"/>
  <c r="G183" i="16"/>
  <c r="H183" i="16" s="1"/>
  <c r="F183" i="16"/>
  <c r="G167" i="16"/>
  <c r="H167" i="16" s="1"/>
  <c r="F167" i="16"/>
  <c r="G139" i="16"/>
  <c r="H139" i="16" s="1"/>
  <c r="F139" i="16"/>
  <c r="G218" i="16"/>
  <c r="H218" i="16" s="1"/>
  <c r="F218" i="16"/>
  <c r="G130" i="16"/>
  <c r="H130" i="16" s="1"/>
  <c r="F130" i="16"/>
  <c r="F140" i="16"/>
  <c r="G140" i="16"/>
  <c r="H140" i="16" s="1"/>
  <c r="G247" i="16"/>
  <c r="H247" i="16" s="1"/>
  <c r="F247" i="16"/>
  <c r="F289" i="16"/>
  <c r="G289" i="16"/>
  <c r="H289" i="16" s="1"/>
  <c r="G129" i="16"/>
  <c r="H129" i="16" s="1"/>
  <c r="F129" i="16"/>
  <c r="F252" i="16"/>
  <c r="G252" i="16"/>
  <c r="H252" i="16" s="1"/>
  <c r="F342" i="16"/>
  <c r="G342" i="16"/>
  <c r="H342" i="16" s="1"/>
  <c r="F310" i="16"/>
  <c r="G310" i="16"/>
  <c r="H310" i="16" s="1"/>
  <c r="F298" i="16"/>
  <c r="G298" i="16"/>
  <c r="H298" i="16" s="1"/>
  <c r="F278" i="16"/>
  <c r="G278" i="16"/>
  <c r="H278" i="16" s="1"/>
  <c r="F266" i="16"/>
  <c r="G266" i="16"/>
  <c r="H266" i="16" s="1"/>
  <c r="G222" i="16"/>
  <c r="H222" i="16" s="1"/>
  <c r="F222" i="16"/>
  <c r="G186" i="16"/>
  <c r="H186" i="16" s="1"/>
  <c r="F186" i="16"/>
  <c r="G166" i="16"/>
  <c r="H166" i="16" s="1"/>
  <c r="F166" i="16"/>
  <c r="F204" i="16"/>
  <c r="G204" i="16"/>
  <c r="H204" i="16" s="1"/>
  <c r="G343" i="16"/>
  <c r="H343" i="16" s="1"/>
  <c r="F343" i="16"/>
  <c r="G287" i="16"/>
  <c r="H287" i="16" s="1"/>
  <c r="F287" i="16"/>
  <c r="G187" i="16"/>
  <c r="H187" i="16" s="1"/>
  <c r="F187" i="16"/>
  <c r="F345" i="16"/>
  <c r="G345" i="16"/>
  <c r="H345" i="16" s="1"/>
  <c r="F313" i="16"/>
  <c r="G313" i="16"/>
  <c r="H313" i="16" s="1"/>
  <c r="F281" i="16"/>
  <c r="G281" i="16"/>
  <c r="H281" i="16" s="1"/>
  <c r="F249" i="16"/>
  <c r="G249" i="16"/>
  <c r="H249" i="16" s="1"/>
  <c r="F217" i="16"/>
  <c r="G217" i="16"/>
  <c r="H217" i="16" s="1"/>
  <c r="G185" i="16"/>
  <c r="H185" i="16" s="1"/>
  <c r="F185" i="16"/>
  <c r="G154" i="16"/>
  <c r="H154" i="16" s="1"/>
  <c r="F154" i="16"/>
  <c r="F344" i="16"/>
  <c r="G344" i="16"/>
  <c r="H344" i="16" s="1"/>
  <c r="F312" i="16"/>
  <c r="G312" i="16"/>
  <c r="H312" i="16" s="1"/>
  <c r="F256" i="16"/>
  <c r="G256" i="16"/>
  <c r="H256" i="16" s="1"/>
  <c r="F184" i="16"/>
  <c r="G184" i="16"/>
  <c r="H184" i="16" s="1"/>
  <c r="F132" i="16"/>
  <c r="G132" i="16"/>
  <c r="H132" i="16" s="1"/>
  <c r="G335" i="16"/>
  <c r="H335" i="16" s="1"/>
  <c r="F335" i="16"/>
  <c r="G311" i="16"/>
  <c r="H311" i="16" s="1"/>
  <c r="F311" i="16"/>
  <c r="G283" i="16"/>
  <c r="H283" i="16" s="1"/>
  <c r="F283" i="16"/>
  <c r="G251" i="16"/>
  <c r="H251" i="16" s="1"/>
  <c r="F251" i="16"/>
  <c r="F231" i="16"/>
  <c r="G231" i="16"/>
  <c r="H231" i="16" s="1"/>
  <c r="F203" i="16"/>
  <c r="G203" i="16"/>
  <c r="H203" i="16" s="1"/>
  <c r="G179" i="16"/>
  <c r="H179" i="16" s="1"/>
  <c r="F179" i="16"/>
  <c r="G131" i="16"/>
  <c r="H131" i="16" s="1"/>
  <c r="F131" i="16"/>
  <c r="F338" i="16"/>
  <c r="G338" i="16"/>
  <c r="H338" i="16" s="1"/>
  <c r="F322" i="16"/>
  <c r="G322" i="16"/>
  <c r="H322" i="16" s="1"/>
  <c r="F306" i="16"/>
  <c r="G306" i="16"/>
  <c r="H306" i="16" s="1"/>
  <c r="F290" i="16"/>
  <c r="G290" i="16"/>
  <c r="H290" i="16" s="1"/>
  <c r="F274" i="16"/>
  <c r="G274" i="16"/>
  <c r="H274" i="16" s="1"/>
  <c r="F258" i="16"/>
  <c r="G258" i="16"/>
  <c r="H258" i="16" s="1"/>
  <c r="G242" i="16"/>
  <c r="H242" i="16" s="1"/>
  <c r="F242" i="16"/>
  <c r="G226" i="16"/>
  <c r="H226" i="16" s="1"/>
  <c r="F226" i="16"/>
  <c r="G210" i="16"/>
  <c r="H210" i="16" s="1"/>
  <c r="F210" i="16"/>
  <c r="G178" i="16"/>
  <c r="H178" i="16" s="1"/>
  <c r="F178" i="16"/>
  <c r="F152" i="16"/>
  <c r="G152" i="16"/>
  <c r="H152" i="16" s="1"/>
  <c r="F248" i="16"/>
  <c r="G248" i="16"/>
  <c r="H248" i="16" s="1"/>
  <c r="F148" i="16"/>
  <c r="G148" i="16"/>
  <c r="H148" i="16" s="1"/>
  <c r="F156" i="16"/>
  <c r="G156" i="16"/>
  <c r="H156" i="16" s="1"/>
  <c r="F336" i="16"/>
  <c r="G336" i="16"/>
  <c r="H336" i="16" s="1"/>
  <c r="F320" i="16"/>
  <c r="G320" i="16"/>
  <c r="H320" i="16" s="1"/>
  <c r="F304" i="16"/>
  <c r="G304" i="16"/>
  <c r="H304" i="16" s="1"/>
  <c r="F288" i="16"/>
  <c r="G288" i="16"/>
  <c r="H288" i="16" s="1"/>
  <c r="F276" i="16"/>
  <c r="G276" i="16"/>
  <c r="H276" i="16" s="1"/>
  <c r="F260" i="16"/>
  <c r="G260" i="16"/>
  <c r="H260" i="16" s="1"/>
  <c r="F228" i="16"/>
  <c r="G228" i="16"/>
  <c r="H228" i="16" s="1"/>
  <c r="F208" i="16"/>
  <c r="G208" i="16"/>
  <c r="H208" i="16" s="1"/>
  <c r="F196" i="16"/>
  <c r="G196" i="16"/>
  <c r="H196" i="16" s="1"/>
  <c r="G331" i="16"/>
  <c r="H331" i="16" s="1"/>
  <c r="F331" i="16"/>
  <c r="G303" i="16"/>
  <c r="H303" i="16" s="1"/>
  <c r="F303" i="16"/>
  <c r="G255" i="16"/>
  <c r="H255" i="16" s="1"/>
  <c r="F255" i="16"/>
  <c r="G243" i="16"/>
  <c r="H243" i="16" s="1"/>
  <c r="F243" i="16"/>
  <c r="F219" i="16"/>
  <c r="G219" i="16"/>
  <c r="H219" i="16" s="1"/>
  <c r="G211" i="16"/>
  <c r="H211" i="16" s="1"/>
  <c r="F211" i="16"/>
  <c r="G175" i="16"/>
  <c r="H175" i="16" s="1"/>
  <c r="F175" i="16"/>
  <c r="G163" i="16"/>
  <c r="H163" i="16" s="1"/>
  <c r="F163" i="16"/>
  <c r="F326" i="16"/>
  <c r="G326" i="16"/>
  <c r="H326" i="16" s="1"/>
  <c r="F294" i="16"/>
  <c r="G294" i="16"/>
  <c r="H294" i="16" s="1"/>
  <c r="F262" i="16"/>
  <c r="G262" i="16"/>
  <c r="H262" i="16" s="1"/>
  <c r="G230" i="16"/>
  <c r="H230" i="16" s="1"/>
  <c r="F230" i="16"/>
  <c r="G174" i="16"/>
  <c r="H174" i="16" s="1"/>
  <c r="F174" i="16"/>
  <c r="G159" i="16"/>
  <c r="H159" i="16" s="1"/>
  <c r="F159" i="16"/>
  <c r="G142" i="16"/>
  <c r="H142" i="16" s="1"/>
  <c r="F142" i="16"/>
  <c r="G134" i="16"/>
  <c r="H134" i="16" s="1"/>
  <c r="F134" i="16"/>
  <c r="F180" i="16"/>
  <c r="G180" i="16"/>
  <c r="H180" i="16" s="1"/>
  <c r="G299" i="16"/>
  <c r="H299" i="16" s="1"/>
  <c r="F299" i="16"/>
  <c r="G275" i="16"/>
  <c r="H275" i="16" s="1"/>
  <c r="F275" i="16"/>
  <c r="G223" i="16"/>
  <c r="H223" i="16" s="1"/>
  <c r="F223" i="16"/>
  <c r="G195" i="16"/>
  <c r="H195" i="16" s="1"/>
  <c r="F195" i="16"/>
  <c r="G171" i="16"/>
  <c r="H171" i="16" s="1"/>
  <c r="F171" i="16"/>
  <c r="G143" i="16"/>
  <c r="H143" i="16" s="1"/>
  <c r="F143" i="16"/>
  <c r="F127" i="16"/>
  <c r="O140" i="16" s="1"/>
  <c r="G127" i="16"/>
  <c r="F346" i="16"/>
  <c r="G346" i="16"/>
  <c r="H346" i="16" s="1"/>
  <c r="F330" i="16"/>
  <c r="G330" i="16"/>
  <c r="H330" i="16" s="1"/>
  <c r="F282" i="16"/>
  <c r="G282" i="16"/>
  <c r="H282" i="16" s="1"/>
  <c r="G194" i="16"/>
  <c r="H194" i="16" s="1"/>
  <c r="F194" i="16"/>
  <c r="G170" i="16"/>
  <c r="H170" i="16" s="1"/>
  <c r="F170" i="16"/>
  <c r="F220" i="16"/>
  <c r="G220" i="16"/>
  <c r="H220" i="16" s="1"/>
  <c r="F172" i="16"/>
  <c r="G172" i="16"/>
  <c r="H172" i="16" s="1"/>
  <c r="F128" i="16"/>
  <c r="G128" i="16"/>
  <c r="H128" i="16" s="1"/>
  <c r="G263" i="16"/>
  <c r="H263" i="16" s="1"/>
  <c r="F263" i="16"/>
  <c r="G135" i="16"/>
  <c r="H135" i="16" s="1"/>
  <c r="F135" i="16"/>
  <c r="F240" i="16"/>
  <c r="G240" i="16"/>
  <c r="H240" i="16" s="1"/>
  <c r="G339" i="16"/>
  <c r="H339" i="16" s="1"/>
  <c r="F339" i="16"/>
  <c r="G323" i="16"/>
  <c r="H323" i="16" s="1"/>
  <c r="F323" i="16"/>
  <c r="G291" i="16"/>
  <c r="H291" i="16" s="1"/>
  <c r="F291" i="16"/>
  <c r="G267" i="16"/>
  <c r="H267" i="16" s="1"/>
  <c r="F267" i="16"/>
  <c r="G151" i="16"/>
  <c r="H151" i="16" s="1"/>
  <c r="F151" i="16"/>
  <c r="G198" i="16"/>
  <c r="H198" i="16" s="1"/>
  <c r="F198" i="16"/>
  <c r="F349" i="16"/>
  <c r="G349" i="16"/>
  <c r="H349" i="16" s="1"/>
  <c r="F341" i="16"/>
  <c r="G341" i="16"/>
  <c r="H341" i="16" s="1"/>
  <c r="F333" i="16"/>
  <c r="G333" i="16"/>
  <c r="H333" i="16" s="1"/>
  <c r="F325" i="16"/>
  <c r="G325" i="16"/>
  <c r="H325" i="16" s="1"/>
  <c r="F317" i="16"/>
  <c r="G317" i="16"/>
  <c r="H317" i="16" s="1"/>
  <c r="F309" i="16"/>
  <c r="G309" i="16"/>
  <c r="H309" i="16" s="1"/>
  <c r="F301" i="16"/>
  <c r="G301" i="16"/>
  <c r="H301" i="16" s="1"/>
  <c r="F293" i="16"/>
  <c r="G293" i="16"/>
  <c r="H293" i="16" s="1"/>
  <c r="F285" i="16"/>
  <c r="G285" i="16"/>
  <c r="H285" i="16" s="1"/>
  <c r="F277" i="16"/>
  <c r="G277" i="16"/>
  <c r="H277" i="16" s="1"/>
  <c r="F269" i="16"/>
  <c r="G269" i="16"/>
  <c r="H269" i="16" s="1"/>
  <c r="F261" i="16"/>
  <c r="G261" i="16"/>
  <c r="H261" i="16" s="1"/>
  <c r="F253" i="16"/>
  <c r="G253" i="16"/>
  <c r="H253" i="16" s="1"/>
  <c r="F245" i="16"/>
  <c r="G245" i="16"/>
  <c r="H245" i="16" s="1"/>
  <c r="F237" i="16"/>
  <c r="G237" i="16"/>
  <c r="H237" i="16" s="1"/>
  <c r="F229" i="16"/>
  <c r="G229" i="16"/>
  <c r="H229" i="16" s="1"/>
  <c r="F221" i="16"/>
  <c r="G221" i="16"/>
  <c r="H221" i="16" s="1"/>
  <c r="F213" i="16"/>
  <c r="G213" i="16"/>
  <c r="H213" i="16" s="1"/>
  <c r="F205" i="16"/>
  <c r="G205" i="16"/>
  <c r="H205" i="16" s="1"/>
  <c r="F197" i="16"/>
  <c r="G197" i="16"/>
  <c r="H197" i="16" s="1"/>
  <c r="G189" i="16"/>
  <c r="H189" i="16" s="1"/>
  <c r="F189" i="16"/>
  <c r="G181" i="16"/>
  <c r="H181" i="16" s="1"/>
  <c r="F181" i="16"/>
  <c r="G173" i="16"/>
  <c r="H173" i="16" s="1"/>
  <c r="F173" i="16"/>
  <c r="G165" i="16"/>
  <c r="H165" i="16" s="1"/>
  <c r="F165" i="16"/>
  <c r="G158" i="16"/>
  <c r="H158" i="16" s="1"/>
  <c r="F158" i="16"/>
  <c r="G149" i="16"/>
  <c r="H149" i="16" s="1"/>
  <c r="F149" i="16"/>
  <c r="G141" i="16"/>
  <c r="H141" i="16" s="1"/>
  <c r="F141" i="16"/>
  <c r="G133" i="16"/>
  <c r="H133" i="16" s="1"/>
  <c r="F133" i="16"/>
  <c r="F348" i="16"/>
  <c r="G348" i="16"/>
  <c r="H348" i="16" s="1"/>
  <c r="F332" i="16"/>
  <c r="G332" i="16"/>
  <c r="H332" i="16" s="1"/>
  <c r="F316" i="16"/>
  <c r="G316" i="16"/>
  <c r="H316" i="16" s="1"/>
  <c r="F300" i="16"/>
  <c r="G300" i="16"/>
  <c r="H300" i="16" s="1"/>
  <c r="F284" i="16"/>
  <c r="G284" i="16"/>
  <c r="H284" i="16" s="1"/>
  <c r="F264" i="16"/>
  <c r="G264" i="16"/>
  <c r="H264" i="16" s="1"/>
  <c r="F236" i="16"/>
  <c r="G236" i="16"/>
  <c r="H236" i="16" s="1"/>
  <c r="F200" i="16"/>
  <c r="G200" i="16"/>
  <c r="H200" i="16" s="1"/>
  <c r="F188" i="16"/>
  <c r="G188" i="16"/>
  <c r="H188" i="16" s="1"/>
  <c r="F176" i="16"/>
  <c r="G176" i="16"/>
  <c r="H176" i="16" s="1"/>
  <c r="G161" i="16"/>
  <c r="H161" i="16" s="1"/>
  <c r="F161" i="16"/>
  <c r="G153" i="16"/>
  <c r="H153" i="16" s="1"/>
  <c r="F153" i="16"/>
  <c r="F136" i="16"/>
  <c r="G136" i="16"/>
  <c r="H136" i="16" s="1"/>
  <c r="G327" i="16"/>
  <c r="H327" i="16" s="1"/>
  <c r="F327" i="16"/>
  <c r="G295" i="16"/>
  <c r="H295" i="16" s="1"/>
  <c r="F295" i="16"/>
  <c r="F215" i="16"/>
  <c r="G215" i="16"/>
  <c r="H215" i="16" s="1"/>
  <c r="F160" i="16"/>
  <c r="G160" i="16"/>
  <c r="H160" i="16" s="1"/>
  <c r="J318" i="10"/>
  <c r="F316" i="10"/>
  <c r="J629" i="9"/>
  <c r="F627" i="9"/>
  <c r="K616" i="8"/>
  <c r="F611" i="8"/>
  <c r="F565" i="6"/>
  <c r="F644" i="5"/>
  <c r="L569" i="6"/>
  <c r="H127" i="16" l="1"/>
  <c r="F376" i="16"/>
  <c r="G216" i="10"/>
  <c r="H216" i="10" s="1"/>
  <c r="G215" i="10"/>
  <c r="H215" i="10" s="1"/>
  <c r="G151" i="10"/>
  <c r="H151" i="10" s="1"/>
  <c r="G152" i="10"/>
  <c r="H152" i="10" s="1"/>
  <c r="G153" i="10"/>
  <c r="H153" i="10" s="1"/>
  <c r="G154" i="10"/>
  <c r="H154" i="10" s="1"/>
  <c r="G155" i="10"/>
  <c r="H155" i="10" s="1"/>
  <c r="G156" i="10"/>
  <c r="H156" i="10" s="1"/>
  <c r="G157" i="10"/>
  <c r="H157" i="10" s="1"/>
  <c r="G158" i="10"/>
  <c r="H158" i="10" s="1"/>
  <c r="G159" i="10"/>
  <c r="H159" i="10" s="1"/>
  <c r="G160" i="10"/>
  <c r="H160" i="10" s="1"/>
  <c r="G161" i="10"/>
  <c r="H161" i="10" s="1"/>
  <c r="G162" i="10"/>
  <c r="H162" i="10" s="1"/>
  <c r="G163" i="10"/>
  <c r="H163" i="10" s="1"/>
  <c r="G164" i="10"/>
  <c r="H164" i="10" s="1"/>
  <c r="G165" i="10"/>
  <c r="H165" i="10" s="1"/>
  <c r="G166" i="10"/>
  <c r="H166" i="10" s="1"/>
  <c r="G167" i="10"/>
  <c r="H167" i="10" s="1"/>
  <c r="G168" i="10"/>
  <c r="H168" i="10" s="1"/>
  <c r="G169" i="10"/>
  <c r="H169" i="10" s="1"/>
  <c r="G170" i="10"/>
  <c r="H170" i="10" s="1"/>
  <c r="G171" i="10"/>
  <c r="H171" i="10" s="1"/>
  <c r="G172" i="10"/>
  <c r="H172" i="10" s="1"/>
  <c r="G173" i="10"/>
  <c r="H173" i="10" s="1"/>
  <c r="G174" i="10"/>
  <c r="H174" i="10" s="1"/>
  <c r="G175" i="10"/>
  <c r="H175" i="10" s="1"/>
  <c r="G176" i="10"/>
  <c r="H176" i="10" s="1"/>
  <c r="G177" i="10"/>
  <c r="H177" i="10" s="1"/>
  <c r="G178" i="10"/>
  <c r="H178" i="10" s="1"/>
  <c r="G179" i="10"/>
  <c r="H179" i="10" s="1"/>
  <c r="G180" i="10"/>
  <c r="H180" i="10" s="1"/>
  <c r="G181" i="10"/>
  <c r="H181" i="10" s="1"/>
  <c r="G182" i="10"/>
  <c r="H182" i="10" s="1"/>
  <c r="G183" i="10"/>
  <c r="H183" i="10" s="1"/>
  <c r="G184" i="10"/>
  <c r="H184" i="10" s="1"/>
  <c r="G185" i="10"/>
  <c r="H185" i="10" s="1"/>
  <c r="G186" i="10"/>
  <c r="H186" i="10" s="1"/>
  <c r="G187" i="10"/>
  <c r="H187" i="10" s="1"/>
  <c r="G188" i="10"/>
  <c r="H188" i="10" s="1"/>
  <c r="G189" i="10"/>
  <c r="H189" i="10" s="1"/>
  <c r="G190" i="10"/>
  <c r="H190" i="10" s="1"/>
  <c r="G191" i="10"/>
  <c r="H191" i="10" s="1"/>
  <c r="G192" i="10"/>
  <c r="H192" i="10" s="1"/>
  <c r="G193" i="10"/>
  <c r="H193" i="10" s="1"/>
  <c r="G194" i="10"/>
  <c r="H194" i="10" s="1"/>
  <c r="G195" i="10"/>
  <c r="H195" i="10" s="1"/>
  <c r="G196" i="10"/>
  <c r="H196" i="10" s="1"/>
  <c r="G197" i="10"/>
  <c r="H197" i="10" s="1"/>
  <c r="G198" i="10"/>
  <c r="H198" i="10" s="1"/>
  <c r="G199" i="10"/>
  <c r="H199" i="10" s="1"/>
  <c r="G200" i="10"/>
  <c r="H200" i="10" s="1"/>
  <c r="G201" i="10"/>
  <c r="H201" i="10" s="1"/>
  <c r="G202" i="10"/>
  <c r="H202" i="10" s="1"/>
  <c r="G203" i="10"/>
  <c r="H203" i="10" s="1"/>
  <c r="G204" i="10"/>
  <c r="H204" i="10" s="1"/>
  <c r="G205" i="10"/>
  <c r="H205" i="10" s="1"/>
  <c r="G206" i="10"/>
  <c r="H206" i="10" s="1"/>
  <c r="G207" i="10"/>
  <c r="H207" i="10" s="1"/>
  <c r="G208" i="10"/>
  <c r="H208" i="10" s="1"/>
  <c r="G209" i="10"/>
  <c r="H209" i="10" s="1"/>
  <c r="G210" i="10"/>
  <c r="H210" i="10" s="1"/>
  <c r="G211" i="10"/>
  <c r="H211" i="10" s="1"/>
  <c r="G212" i="10"/>
  <c r="H212" i="10" s="1"/>
  <c r="G213" i="10"/>
  <c r="H213" i="10" s="1"/>
  <c r="G214" i="10"/>
  <c r="H214" i="10" s="1"/>
  <c r="G150" i="10"/>
  <c r="H150" i="10" s="1"/>
  <c r="G144" i="10"/>
  <c r="H144" i="10" s="1"/>
  <c r="G145" i="10"/>
  <c r="H145" i="10" s="1"/>
  <c r="G146" i="10"/>
  <c r="H146" i="10" s="1"/>
  <c r="G147" i="10"/>
  <c r="H147" i="10" s="1"/>
  <c r="G148" i="10"/>
  <c r="H148" i="10" s="1"/>
  <c r="G149" i="10"/>
  <c r="H149" i="10" s="1"/>
  <c r="G143" i="10"/>
  <c r="H143" i="10" s="1"/>
  <c r="G139" i="10"/>
  <c r="H139" i="10" s="1"/>
  <c r="G140" i="10"/>
  <c r="H140" i="10" s="1"/>
  <c r="G141" i="10"/>
  <c r="H141" i="10" s="1"/>
  <c r="G142" i="10"/>
  <c r="H142" i="10" s="1"/>
  <c r="G138" i="10"/>
  <c r="H138" i="10" s="1"/>
  <c r="G127" i="10"/>
  <c r="H127" i="10" s="1"/>
  <c r="G128" i="10"/>
  <c r="H128" i="10" s="1"/>
  <c r="G129" i="10"/>
  <c r="H129" i="10" s="1"/>
  <c r="G130" i="10"/>
  <c r="H130" i="10" s="1"/>
  <c r="G131" i="10"/>
  <c r="H131" i="10" s="1"/>
  <c r="G132" i="10"/>
  <c r="H132" i="10" s="1"/>
  <c r="G133" i="10"/>
  <c r="H133" i="10" s="1"/>
  <c r="G134" i="10"/>
  <c r="H134" i="10" s="1"/>
  <c r="G135" i="10"/>
  <c r="H135" i="10" s="1"/>
  <c r="G136" i="10"/>
  <c r="H136" i="10" s="1"/>
  <c r="G137" i="10"/>
  <c r="H137" i="10" s="1"/>
  <c r="G126" i="10"/>
  <c r="H126" i="10" s="1"/>
  <c r="G82" i="10"/>
  <c r="H82" i="10" s="1"/>
  <c r="G83" i="10"/>
  <c r="H83" i="10" s="1"/>
  <c r="G84" i="10"/>
  <c r="H84" i="10" s="1"/>
  <c r="G85" i="10"/>
  <c r="H85" i="10" s="1"/>
  <c r="G86" i="10"/>
  <c r="H86" i="10" s="1"/>
  <c r="G87" i="10"/>
  <c r="H87" i="10" s="1"/>
  <c r="G88" i="10"/>
  <c r="H88" i="10" s="1"/>
  <c r="G89" i="10"/>
  <c r="H89" i="10" s="1"/>
  <c r="G90" i="10"/>
  <c r="H90" i="10" s="1"/>
  <c r="G91" i="10"/>
  <c r="H91" i="10" s="1"/>
  <c r="G92" i="10"/>
  <c r="H92" i="10" s="1"/>
  <c r="G93" i="10"/>
  <c r="H93" i="10" s="1"/>
  <c r="G94" i="10"/>
  <c r="H94" i="10" s="1"/>
  <c r="G95" i="10"/>
  <c r="H95" i="10" s="1"/>
  <c r="G96" i="10"/>
  <c r="H96" i="10" s="1"/>
  <c r="G97" i="10"/>
  <c r="H97" i="10" s="1"/>
  <c r="G98" i="10"/>
  <c r="H98" i="10" s="1"/>
  <c r="G99" i="10"/>
  <c r="H99" i="10" s="1"/>
  <c r="G100" i="10"/>
  <c r="H100" i="10" s="1"/>
  <c r="G101" i="10"/>
  <c r="H101" i="10" s="1"/>
  <c r="G102" i="10"/>
  <c r="H102" i="10" s="1"/>
  <c r="G103" i="10"/>
  <c r="H103" i="10" s="1"/>
  <c r="G104" i="10"/>
  <c r="H104" i="10" s="1"/>
  <c r="G105" i="10"/>
  <c r="H105" i="10" s="1"/>
  <c r="G106" i="10"/>
  <c r="H106" i="10" s="1"/>
  <c r="G107" i="10"/>
  <c r="H107" i="10" s="1"/>
  <c r="G108" i="10"/>
  <c r="H108" i="10" s="1"/>
  <c r="G109" i="10"/>
  <c r="H109" i="10" s="1"/>
  <c r="G110" i="10"/>
  <c r="H110" i="10" s="1"/>
  <c r="G111" i="10"/>
  <c r="H111" i="10" s="1"/>
  <c r="G112" i="10"/>
  <c r="H112" i="10" s="1"/>
  <c r="G113" i="10"/>
  <c r="H113" i="10" s="1"/>
  <c r="G114" i="10"/>
  <c r="H114" i="10" s="1"/>
  <c r="G115" i="10"/>
  <c r="H115" i="10" s="1"/>
  <c r="G116" i="10"/>
  <c r="H116" i="10" s="1"/>
  <c r="G117" i="10"/>
  <c r="H117" i="10" s="1"/>
  <c r="G118" i="10"/>
  <c r="H118" i="10" s="1"/>
  <c r="G119" i="10"/>
  <c r="H119" i="10" s="1"/>
  <c r="G120" i="10"/>
  <c r="H120" i="10" s="1"/>
  <c r="G121" i="10"/>
  <c r="H121" i="10" s="1"/>
  <c r="G122" i="10"/>
  <c r="H122" i="10" s="1"/>
  <c r="G123" i="10"/>
  <c r="H123" i="10" s="1"/>
  <c r="G124" i="10"/>
  <c r="H124" i="10" s="1"/>
  <c r="G125" i="10"/>
  <c r="H125" i="10" s="1"/>
  <c r="G81" i="10"/>
  <c r="H81" i="10" s="1"/>
  <c r="G33" i="10"/>
  <c r="H33" i="10" s="1"/>
  <c r="G34" i="10"/>
  <c r="H34" i="10" s="1"/>
  <c r="G35" i="10"/>
  <c r="H35" i="10" s="1"/>
  <c r="G36" i="10"/>
  <c r="H36" i="10" s="1"/>
  <c r="G37" i="10"/>
  <c r="H37" i="10" s="1"/>
  <c r="G38" i="10"/>
  <c r="H38" i="10" s="1"/>
  <c r="G39" i="10"/>
  <c r="H39" i="10" s="1"/>
  <c r="G40" i="10"/>
  <c r="H40" i="10" s="1"/>
  <c r="G41" i="10"/>
  <c r="H41" i="10" s="1"/>
  <c r="G42" i="10"/>
  <c r="H42" i="10" s="1"/>
  <c r="G43" i="10"/>
  <c r="H43" i="10" s="1"/>
  <c r="G44" i="10"/>
  <c r="H44" i="10" s="1"/>
  <c r="G45" i="10"/>
  <c r="H45" i="10" s="1"/>
  <c r="G46" i="10"/>
  <c r="H46" i="10" s="1"/>
  <c r="G47" i="10"/>
  <c r="H47" i="10" s="1"/>
  <c r="G48" i="10"/>
  <c r="H48" i="10" s="1"/>
  <c r="G49" i="10"/>
  <c r="H49" i="10" s="1"/>
  <c r="G50" i="10"/>
  <c r="H50" i="10" s="1"/>
  <c r="G51" i="10"/>
  <c r="H51" i="10" s="1"/>
  <c r="G52" i="10"/>
  <c r="H52" i="10" s="1"/>
  <c r="G53" i="10"/>
  <c r="H53" i="10" s="1"/>
  <c r="G54" i="10"/>
  <c r="H54" i="10" s="1"/>
  <c r="G55" i="10"/>
  <c r="H55" i="10" s="1"/>
  <c r="G56" i="10"/>
  <c r="H56" i="10" s="1"/>
  <c r="G57" i="10"/>
  <c r="H57" i="10" s="1"/>
  <c r="G58" i="10"/>
  <c r="H58" i="10" s="1"/>
  <c r="G59" i="10"/>
  <c r="H59" i="10" s="1"/>
  <c r="G60" i="10"/>
  <c r="H60" i="10" s="1"/>
  <c r="G61" i="10"/>
  <c r="H61" i="10" s="1"/>
  <c r="G62" i="10"/>
  <c r="H62" i="10" s="1"/>
  <c r="G63" i="10"/>
  <c r="H63" i="10" s="1"/>
  <c r="G64" i="10"/>
  <c r="H64" i="10" s="1"/>
  <c r="G65" i="10"/>
  <c r="H65" i="10" s="1"/>
  <c r="G66" i="10"/>
  <c r="H66" i="10" s="1"/>
  <c r="G67" i="10"/>
  <c r="H67" i="10" s="1"/>
  <c r="G68" i="10"/>
  <c r="H68" i="10" s="1"/>
  <c r="G69" i="10"/>
  <c r="H69" i="10" s="1"/>
  <c r="G70" i="10"/>
  <c r="H70" i="10" s="1"/>
  <c r="G71" i="10"/>
  <c r="H71" i="10" s="1"/>
  <c r="G72" i="10"/>
  <c r="H72" i="10" s="1"/>
  <c r="G73" i="10"/>
  <c r="H73" i="10" s="1"/>
  <c r="G74" i="10"/>
  <c r="H74" i="10" s="1"/>
  <c r="G75" i="10"/>
  <c r="H75" i="10" s="1"/>
  <c r="G76" i="10"/>
  <c r="H76" i="10" s="1"/>
  <c r="G77" i="10"/>
  <c r="H77" i="10" s="1"/>
  <c r="G78" i="10"/>
  <c r="H78" i="10" s="1"/>
  <c r="G79" i="10"/>
  <c r="H79" i="10" s="1"/>
  <c r="G80" i="10"/>
  <c r="H80" i="10" s="1"/>
  <c r="G32" i="10"/>
  <c r="G331" i="10" l="1"/>
  <c r="H32" i="10"/>
  <c r="G316" i="10"/>
  <c r="G289" i="9"/>
  <c r="H289" i="9" s="1"/>
  <c r="G290" i="9"/>
  <c r="H290" i="9" s="1"/>
  <c r="G291" i="9"/>
  <c r="H291" i="9" s="1"/>
  <c r="G292" i="9"/>
  <c r="H292" i="9" s="1"/>
  <c r="G293" i="9"/>
  <c r="H293" i="9" s="1"/>
  <c r="G294" i="9"/>
  <c r="H294" i="9" s="1"/>
  <c r="G295" i="9"/>
  <c r="H295" i="9" s="1"/>
  <c r="G296" i="9"/>
  <c r="H296" i="9" s="1"/>
  <c r="G297" i="9"/>
  <c r="H297" i="9" s="1"/>
  <c r="G298" i="9"/>
  <c r="H298" i="9" s="1"/>
  <c r="G299" i="9"/>
  <c r="H299" i="9" s="1"/>
  <c r="G300" i="9"/>
  <c r="H300" i="9" s="1"/>
  <c r="G301" i="9"/>
  <c r="H301" i="9" s="1"/>
  <c r="G302" i="9"/>
  <c r="H302" i="9" s="1"/>
  <c r="G303" i="9"/>
  <c r="H303" i="9" s="1"/>
  <c r="G304" i="9"/>
  <c r="H304" i="9" s="1"/>
  <c r="G305" i="9"/>
  <c r="H305" i="9" s="1"/>
  <c r="G306" i="9"/>
  <c r="H306" i="9" s="1"/>
  <c r="G307" i="9"/>
  <c r="H307" i="9" s="1"/>
  <c r="G308" i="9"/>
  <c r="H308" i="9" s="1"/>
  <c r="G309" i="9"/>
  <c r="H309" i="9" s="1"/>
  <c r="G310" i="9"/>
  <c r="H310" i="9" s="1"/>
  <c r="G311" i="9"/>
  <c r="H311" i="9" s="1"/>
  <c r="G312" i="9"/>
  <c r="H312" i="9" s="1"/>
  <c r="G313" i="9"/>
  <c r="H313" i="9" s="1"/>
  <c r="G314" i="9"/>
  <c r="H314" i="9" s="1"/>
  <c r="G315" i="9"/>
  <c r="H315" i="9" s="1"/>
  <c r="G316" i="9"/>
  <c r="H316" i="9" s="1"/>
  <c r="G317" i="9"/>
  <c r="H317" i="9" s="1"/>
  <c r="G318" i="9"/>
  <c r="H318" i="9" s="1"/>
  <c r="G319" i="9"/>
  <c r="H319" i="9" s="1"/>
  <c r="G320" i="9"/>
  <c r="H320" i="9" s="1"/>
  <c r="G321" i="9"/>
  <c r="H321" i="9" s="1"/>
  <c r="G322" i="9"/>
  <c r="H322" i="9" s="1"/>
  <c r="G323" i="9"/>
  <c r="H323" i="9" s="1"/>
  <c r="G324" i="9"/>
  <c r="H324" i="9" s="1"/>
  <c r="G325" i="9"/>
  <c r="H325" i="9" s="1"/>
  <c r="G326" i="9"/>
  <c r="H326" i="9" s="1"/>
  <c r="G327" i="9"/>
  <c r="H327" i="9" s="1"/>
  <c r="G328" i="9"/>
  <c r="H328" i="9" s="1"/>
  <c r="G329" i="9"/>
  <c r="H329" i="9" s="1"/>
  <c r="G330" i="9"/>
  <c r="H330" i="9" s="1"/>
  <c r="G288" i="9"/>
  <c r="H288" i="9" s="1"/>
  <c r="G249" i="9"/>
  <c r="H249" i="9" s="1"/>
  <c r="G250" i="9"/>
  <c r="H250" i="9" s="1"/>
  <c r="G251" i="9"/>
  <c r="H251" i="9" s="1"/>
  <c r="G252" i="9"/>
  <c r="H252" i="9" s="1"/>
  <c r="G253" i="9"/>
  <c r="H253" i="9" s="1"/>
  <c r="G254" i="9"/>
  <c r="H254" i="9" s="1"/>
  <c r="G255" i="9"/>
  <c r="H255" i="9" s="1"/>
  <c r="G256" i="9"/>
  <c r="H256" i="9" s="1"/>
  <c r="G257" i="9"/>
  <c r="H257" i="9" s="1"/>
  <c r="G258" i="9"/>
  <c r="H258" i="9" s="1"/>
  <c r="G259" i="9"/>
  <c r="H259" i="9" s="1"/>
  <c r="G260" i="9"/>
  <c r="H260" i="9" s="1"/>
  <c r="G261" i="9"/>
  <c r="H261" i="9" s="1"/>
  <c r="G262" i="9"/>
  <c r="H262" i="9" s="1"/>
  <c r="G263" i="9"/>
  <c r="H263" i="9" s="1"/>
  <c r="G264" i="9"/>
  <c r="H264" i="9" s="1"/>
  <c r="G265" i="9"/>
  <c r="H265" i="9" s="1"/>
  <c r="G266" i="9"/>
  <c r="H266" i="9" s="1"/>
  <c r="G267" i="9"/>
  <c r="H267" i="9" s="1"/>
  <c r="G268" i="9"/>
  <c r="H268" i="9" s="1"/>
  <c r="G269" i="9"/>
  <c r="H269" i="9" s="1"/>
  <c r="G270" i="9"/>
  <c r="H270" i="9" s="1"/>
  <c r="G271" i="9"/>
  <c r="H271" i="9" s="1"/>
  <c r="G272" i="9"/>
  <c r="H272" i="9" s="1"/>
  <c r="G273" i="9"/>
  <c r="H273" i="9" s="1"/>
  <c r="G274" i="9"/>
  <c r="H274" i="9" s="1"/>
  <c r="G275" i="9"/>
  <c r="H275" i="9" s="1"/>
  <c r="G276" i="9"/>
  <c r="H276" i="9" s="1"/>
  <c r="G277" i="9"/>
  <c r="H277" i="9" s="1"/>
  <c r="G278" i="9"/>
  <c r="H278" i="9" s="1"/>
  <c r="G279" i="9"/>
  <c r="H279" i="9" s="1"/>
  <c r="G280" i="9"/>
  <c r="H280" i="9" s="1"/>
  <c r="G281" i="9"/>
  <c r="H281" i="9" s="1"/>
  <c r="G282" i="9"/>
  <c r="H282" i="9" s="1"/>
  <c r="G283" i="9"/>
  <c r="H283" i="9" s="1"/>
  <c r="G284" i="9"/>
  <c r="H284" i="9" s="1"/>
  <c r="G285" i="9"/>
  <c r="H285" i="9" s="1"/>
  <c r="G286" i="9"/>
  <c r="H286" i="9" s="1"/>
  <c r="G287" i="9"/>
  <c r="H287" i="9" s="1"/>
  <c r="G248" i="9"/>
  <c r="H248" i="9" s="1"/>
  <c r="G173" i="9"/>
  <c r="H173" i="9" s="1"/>
  <c r="G174" i="9"/>
  <c r="H174" i="9" s="1"/>
  <c r="G175" i="9"/>
  <c r="H175" i="9" s="1"/>
  <c r="G176" i="9"/>
  <c r="H176" i="9" s="1"/>
  <c r="G177" i="9"/>
  <c r="H177" i="9" s="1"/>
  <c r="G178" i="9"/>
  <c r="H178" i="9" s="1"/>
  <c r="G179" i="9"/>
  <c r="H179" i="9" s="1"/>
  <c r="G180" i="9"/>
  <c r="H180" i="9" s="1"/>
  <c r="G181" i="9"/>
  <c r="H181" i="9" s="1"/>
  <c r="G182" i="9"/>
  <c r="H182" i="9" s="1"/>
  <c r="G183" i="9"/>
  <c r="H183" i="9" s="1"/>
  <c r="G184" i="9"/>
  <c r="H184" i="9" s="1"/>
  <c r="G185" i="9"/>
  <c r="H185" i="9" s="1"/>
  <c r="G186" i="9"/>
  <c r="H186" i="9" s="1"/>
  <c r="G187" i="9"/>
  <c r="H187" i="9" s="1"/>
  <c r="G188" i="9"/>
  <c r="H188" i="9" s="1"/>
  <c r="G189" i="9"/>
  <c r="H189" i="9" s="1"/>
  <c r="G190" i="9"/>
  <c r="H190" i="9" s="1"/>
  <c r="G191" i="9"/>
  <c r="H191" i="9" s="1"/>
  <c r="G192" i="9"/>
  <c r="H192" i="9" s="1"/>
  <c r="G193" i="9"/>
  <c r="H193" i="9" s="1"/>
  <c r="G194" i="9"/>
  <c r="H194" i="9" s="1"/>
  <c r="G195" i="9"/>
  <c r="H195" i="9" s="1"/>
  <c r="G196" i="9"/>
  <c r="H196" i="9" s="1"/>
  <c r="G197" i="9"/>
  <c r="H197" i="9" s="1"/>
  <c r="G198" i="9"/>
  <c r="H198" i="9" s="1"/>
  <c r="G199" i="9"/>
  <c r="H199" i="9" s="1"/>
  <c r="G200" i="9"/>
  <c r="H200" i="9" s="1"/>
  <c r="G201" i="9"/>
  <c r="H201" i="9" s="1"/>
  <c r="G202" i="9"/>
  <c r="H202" i="9" s="1"/>
  <c r="G203" i="9"/>
  <c r="H203" i="9" s="1"/>
  <c r="G204" i="9"/>
  <c r="H204" i="9" s="1"/>
  <c r="G205" i="9"/>
  <c r="H205" i="9" s="1"/>
  <c r="G206" i="9"/>
  <c r="H206" i="9" s="1"/>
  <c r="G207" i="9"/>
  <c r="H207" i="9" s="1"/>
  <c r="G208" i="9"/>
  <c r="H208" i="9" s="1"/>
  <c r="G209" i="9"/>
  <c r="H209" i="9" s="1"/>
  <c r="G210" i="9"/>
  <c r="H210" i="9" s="1"/>
  <c r="G211" i="9"/>
  <c r="H211" i="9" s="1"/>
  <c r="G212" i="9"/>
  <c r="H212" i="9" s="1"/>
  <c r="G213" i="9"/>
  <c r="H213" i="9" s="1"/>
  <c r="G214" i="9"/>
  <c r="H214" i="9" s="1"/>
  <c r="G215" i="9"/>
  <c r="H215" i="9" s="1"/>
  <c r="G216" i="9"/>
  <c r="H216" i="9" s="1"/>
  <c r="G217" i="9"/>
  <c r="H217" i="9" s="1"/>
  <c r="G218" i="9"/>
  <c r="H218" i="9" s="1"/>
  <c r="G219" i="9"/>
  <c r="H219" i="9" s="1"/>
  <c r="G220" i="9"/>
  <c r="H220" i="9" s="1"/>
  <c r="G221" i="9"/>
  <c r="H221" i="9" s="1"/>
  <c r="G222" i="9"/>
  <c r="H222" i="9" s="1"/>
  <c r="G223" i="9"/>
  <c r="H223" i="9" s="1"/>
  <c r="G224" i="9"/>
  <c r="H224" i="9" s="1"/>
  <c r="G225" i="9"/>
  <c r="H225" i="9" s="1"/>
  <c r="G226" i="9"/>
  <c r="H226" i="9" s="1"/>
  <c r="G227" i="9"/>
  <c r="H227" i="9" s="1"/>
  <c r="G228" i="9"/>
  <c r="H228" i="9" s="1"/>
  <c r="G229" i="9"/>
  <c r="H229" i="9" s="1"/>
  <c r="G230" i="9"/>
  <c r="H230" i="9" s="1"/>
  <c r="G231" i="9"/>
  <c r="H231" i="9" s="1"/>
  <c r="G232" i="9"/>
  <c r="H232" i="9" s="1"/>
  <c r="G233" i="9"/>
  <c r="H233" i="9" s="1"/>
  <c r="G234" i="9"/>
  <c r="H234" i="9" s="1"/>
  <c r="G235" i="9"/>
  <c r="H235" i="9" s="1"/>
  <c r="G236" i="9"/>
  <c r="H236" i="9" s="1"/>
  <c r="G237" i="9"/>
  <c r="H237" i="9" s="1"/>
  <c r="G238" i="9"/>
  <c r="H238" i="9" s="1"/>
  <c r="G239" i="9"/>
  <c r="H239" i="9" s="1"/>
  <c r="G240" i="9"/>
  <c r="H240" i="9" s="1"/>
  <c r="G241" i="9"/>
  <c r="H241" i="9" s="1"/>
  <c r="G242" i="9"/>
  <c r="H242" i="9" s="1"/>
  <c r="G243" i="9"/>
  <c r="H243" i="9" s="1"/>
  <c r="G244" i="9"/>
  <c r="H244" i="9" s="1"/>
  <c r="G245" i="9"/>
  <c r="H245" i="9" s="1"/>
  <c r="G246" i="9"/>
  <c r="H246" i="9" s="1"/>
  <c r="G247" i="9"/>
  <c r="H247" i="9" s="1"/>
  <c r="G172" i="9"/>
  <c r="H172" i="9" s="1"/>
  <c r="G124" i="9"/>
  <c r="H124" i="9" s="1"/>
  <c r="G125" i="9"/>
  <c r="H125" i="9" s="1"/>
  <c r="G126" i="9"/>
  <c r="H126" i="9" s="1"/>
  <c r="G127" i="9"/>
  <c r="H127" i="9" s="1"/>
  <c r="G128" i="9"/>
  <c r="H128" i="9" s="1"/>
  <c r="G129" i="9"/>
  <c r="H129" i="9" s="1"/>
  <c r="G130" i="9"/>
  <c r="H130" i="9" s="1"/>
  <c r="G131" i="9"/>
  <c r="H131" i="9" s="1"/>
  <c r="G132" i="9"/>
  <c r="H132" i="9" s="1"/>
  <c r="G133" i="9"/>
  <c r="H133" i="9" s="1"/>
  <c r="G134" i="9"/>
  <c r="H134" i="9" s="1"/>
  <c r="G135" i="9"/>
  <c r="H135" i="9" s="1"/>
  <c r="G136" i="9"/>
  <c r="H136" i="9" s="1"/>
  <c r="G137" i="9"/>
  <c r="H137" i="9" s="1"/>
  <c r="G138" i="9"/>
  <c r="H138" i="9" s="1"/>
  <c r="G139" i="9"/>
  <c r="H139" i="9" s="1"/>
  <c r="G140" i="9"/>
  <c r="H140" i="9" s="1"/>
  <c r="G141" i="9"/>
  <c r="H141" i="9" s="1"/>
  <c r="G142" i="9"/>
  <c r="H142" i="9" s="1"/>
  <c r="G143" i="9"/>
  <c r="H143" i="9" s="1"/>
  <c r="G144" i="9"/>
  <c r="H144" i="9" s="1"/>
  <c r="G145" i="9"/>
  <c r="H145" i="9" s="1"/>
  <c r="G146" i="9"/>
  <c r="H146" i="9" s="1"/>
  <c r="G147" i="9"/>
  <c r="H147" i="9" s="1"/>
  <c r="G148" i="9"/>
  <c r="H148" i="9" s="1"/>
  <c r="G149" i="9"/>
  <c r="H149" i="9" s="1"/>
  <c r="G150" i="9"/>
  <c r="H150" i="9" s="1"/>
  <c r="G151" i="9"/>
  <c r="H151" i="9" s="1"/>
  <c r="G152" i="9"/>
  <c r="H152" i="9" s="1"/>
  <c r="G153" i="9"/>
  <c r="H153" i="9" s="1"/>
  <c r="G154" i="9"/>
  <c r="H154" i="9" s="1"/>
  <c r="G155" i="9"/>
  <c r="H155" i="9" s="1"/>
  <c r="G156" i="9"/>
  <c r="H156" i="9" s="1"/>
  <c r="G157" i="9"/>
  <c r="H157" i="9" s="1"/>
  <c r="G158" i="9"/>
  <c r="H158" i="9" s="1"/>
  <c r="G159" i="9"/>
  <c r="H159" i="9" s="1"/>
  <c r="G160" i="9"/>
  <c r="H160" i="9" s="1"/>
  <c r="G161" i="9"/>
  <c r="H161" i="9" s="1"/>
  <c r="G162" i="9"/>
  <c r="H162" i="9" s="1"/>
  <c r="G163" i="9"/>
  <c r="H163" i="9" s="1"/>
  <c r="G164" i="9"/>
  <c r="H164" i="9" s="1"/>
  <c r="G165" i="9"/>
  <c r="H165" i="9" s="1"/>
  <c r="G166" i="9"/>
  <c r="H166" i="9" s="1"/>
  <c r="G167" i="9"/>
  <c r="H167" i="9" s="1"/>
  <c r="G168" i="9"/>
  <c r="H168" i="9" s="1"/>
  <c r="G169" i="9"/>
  <c r="H169" i="9" s="1"/>
  <c r="G170" i="9"/>
  <c r="H170" i="9" s="1"/>
  <c r="G171" i="9"/>
  <c r="H171" i="9" s="1"/>
  <c r="G123" i="9"/>
  <c r="H123" i="9" s="1"/>
  <c r="G8" i="9"/>
  <c r="H8" i="9" s="1"/>
  <c r="G9" i="9"/>
  <c r="H9" i="9" s="1"/>
  <c r="G10" i="9"/>
  <c r="H10" i="9" s="1"/>
  <c r="G11" i="9"/>
  <c r="H11" i="9" s="1"/>
  <c r="G12" i="9"/>
  <c r="H12" i="9" s="1"/>
  <c r="G13" i="9"/>
  <c r="H13" i="9" s="1"/>
  <c r="G14" i="9"/>
  <c r="H14" i="9" s="1"/>
  <c r="G15" i="9"/>
  <c r="H15" i="9" s="1"/>
  <c r="G16" i="9"/>
  <c r="H16" i="9" s="1"/>
  <c r="G17" i="9"/>
  <c r="H17" i="9" s="1"/>
  <c r="G18" i="9"/>
  <c r="H18" i="9" s="1"/>
  <c r="G19" i="9"/>
  <c r="H19" i="9" s="1"/>
  <c r="G20" i="9"/>
  <c r="H20" i="9" s="1"/>
  <c r="G21" i="9"/>
  <c r="H21" i="9" s="1"/>
  <c r="G22" i="9"/>
  <c r="H22" i="9" s="1"/>
  <c r="G23" i="9"/>
  <c r="H23" i="9" s="1"/>
  <c r="G24" i="9"/>
  <c r="H24" i="9" s="1"/>
  <c r="G25" i="9"/>
  <c r="H25" i="9" s="1"/>
  <c r="G26" i="9"/>
  <c r="H26" i="9" s="1"/>
  <c r="G27" i="9"/>
  <c r="H27" i="9" s="1"/>
  <c r="G28" i="9"/>
  <c r="H28" i="9" s="1"/>
  <c r="G29" i="9"/>
  <c r="H29" i="9" s="1"/>
  <c r="G30" i="9"/>
  <c r="H30" i="9" s="1"/>
  <c r="G31" i="9"/>
  <c r="H31" i="9" s="1"/>
  <c r="G32" i="9"/>
  <c r="H32" i="9" s="1"/>
  <c r="G33" i="9"/>
  <c r="H33" i="9" s="1"/>
  <c r="G34" i="9"/>
  <c r="H34" i="9" s="1"/>
  <c r="G35" i="9"/>
  <c r="H35" i="9" s="1"/>
  <c r="G36" i="9"/>
  <c r="H36" i="9" s="1"/>
  <c r="G37" i="9"/>
  <c r="H37" i="9" s="1"/>
  <c r="G38" i="9"/>
  <c r="H38" i="9" s="1"/>
  <c r="G39" i="9"/>
  <c r="H39" i="9" s="1"/>
  <c r="G40" i="9"/>
  <c r="H40" i="9" s="1"/>
  <c r="G41" i="9"/>
  <c r="H41" i="9" s="1"/>
  <c r="G42" i="9"/>
  <c r="H42" i="9" s="1"/>
  <c r="G43" i="9"/>
  <c r="H43" i="9" s="1"/>
  <c r="G44" i="9"/>
  <c r="H44" i="9" s="1"/>
  <c r="G45" i="9"/>
  <c r="H45" i="9" s="1"/>
  <c r="G46" i="9"/>
  <c r="H46" i="9" s="1"/>
  <c r="G47" i="9"/>
  <c r="H47" i="9" s="1"/>
  <c r="G48" i="9"/>
  <c r="H48" i="9" s="1"/>
  <c r="G49" i="9"/>
  <c r="H49" i="9" s="1"/>
  <c r="G50" i="9"/>
  <c r="H50" i="9" s="1"/>
  <c r="G51" i="9"/>
  <c r="H51" i="9" s="1"/>
  <c r="G52" i="9"/>
  <c r="H52" i="9" s="1"/>
  <c r="G53" i="9"/>
  <c r="H53" i="9" s="1"/>
  <c r="G54" i="9"/>
  <c r="H54" i="9" s="1"/>
  <c r="G55" i="9"/>
  <c r="H55" i="9" s="1"/>
  <c r="G56" i="9"/>
  <c r="H56" i="9" s="1"/>
  <c r="G57" i="9"/>
  <c r="H57" i="9" s="1"/>
  <c r="G58" i="9"/>
  <c r="H58" i="9" s="1"/>
  <c r="G59" i="9"/>
  <c r="H59" i="9" s="1"/>
  <c r="G60" i="9"/>
  <c r="H60" i="9" s="1"/>
  <c r="G61" i="9"/>
  <c r="H61" i="9" s="1"/>
  <c r="G62" i="9"/>
  <c r="H62" i="9" s="1"/>
  <c r="G63" i="9"/>
  <c r="H63" i="9" s="1"/>
  <c r="G64" i="9"/>
  <c r="H64" i="9" s="1"/>
  <c r="G65" i="9"/>
  <c r="H65" i="9" s="1"/>
  <c r="G66" i="9"/>
  <c r="H66" i="9" s="1"/>
  <c r="G67" i="9"/>
  <c r="H67" i="9" s="1"/>
  <c r="G68" i="9"/>
  <c r="H68" i="9" s="1"/>
  <c r="G69" i="9"/>
  <c r="H69" i="9" s="1"/>
  <c r="G70" i="9"/>
  <c r="H70" i="9" s="1"/>
  <c r="G71" i="9"/>
  <c r="H71" i="9" s="1"/>
  <c r="G72" i="9"/>
  <c r="H72" i="9" s="1"/>
  <c r="G73" i="9"/>
  <c r="H73" i="9" s="1"/>
  <c r="G74" i="9"/>
  <c r="H74" i="9" s="1"/>
  <c r="G75" i="9"/>
  <c r="H75" i="9" s="1"/>
  <c r="G76" i="9"/>
  <c r="H76" i="9" s="1"/>
  <c r="G77" i="9"/>
  <c r="H77" i="9" s="1"/>
  <c r="G78" i="9"/>
  <c r="H78" i="9" s="1"/>
  <c r="G79" i="9"/>
  <c r="H79" i="9" s="1"/>
  <c r="G80" i="9"/>
  <c r="H80" i="9" s="1"/>
  <c r="G81" i="9"/>
  <c r="H81" i="9" s="1"/>
  <c r="G82" i="9"/>
  <c r="H82" i="9" s="1"/>
  <c r="G83" i="9"/>
  <c r="H83" i="9" s="1"/>
  <c r="G84" i="9"/>
  <c r="H84" i="9" s="1"/>
  <c r="G85" i="9"/>
  <c r="H85" i="9" s="1"/>
  <c r="G86" i="9"/>
  <c r="H86" i="9" s="1"/>
  <c r="G87" i="9"/>
  <c r="H87" i="9" s="1"/>
  <c r="G88" i="9"/>
  <c r="H88" i="9" s="1"/>
  <c r="G89" i="9"/>
  <c r="H89" i="9" s="1"/>
  <c r="G90" i="9"/>
  <c r="H90" i="9" s="1"/>
  <c r="G91" i="9"/>
  <c r="H91" i="9" s="1"/>
  <c r="G92" i="9"/>
  <c r="H92" i="9" s="1"/>
  <c r="G93" i="9"/>
  <c r="H93" i="9" s="1"/>
  <c r="G94" i="9"/>
  <c r="H94" i="9" s="1"/>
  <c r="G95" i="9"/>
  <c r="H95" i="9" s="1"/>
  <c r="G96" i="9"/>
  <c r="H96" i="9" s="1"/>
  <c r="G97" i="9"/>
  <c r="H97" i="9" s="1"/>
  <c r="G98" i="9"/>
  <c r="H98" i="9" s="1"/>
  <c r="G99" i="9"/>
  <c r="H99" i="9" s="1"/>
  <c r="G100" i="9"/>
  <c r="H100" i="9" s="1"/>
  <c r="G101" i="9"/>
  <c r="H101" i="9" s="1"/>
  <c r="G102" i="9"/>
  <c r="H102" i="9" s="1"/>
  <c r="G103" i="9"/>
  <c r="H103" i="9" s="1"/>
  <c r="G104" i="9"/>
  <c r="H104" i="9" s="1"/>
  <c r="G105" i="9"/>
  <c r="H105" i="9" s="1"/>
  <c r="G106" i="9"/>
  <c r="H106" i="9" s="1"/>
  <c r="G107" i="9"/>
  <c r="H107" i="9" s="1"/>
  <c r="G108" i="9"/>
  <c r="H108" i="9" s="1"/>
  <c r="G109" i="9"/>
  <c r="H109" i="9" s="1"/>
  <c r="G110" i="9"/>
  <c r="H110" i="9" s="1"/>
  <c r="G111" i="9"/>
  <c r="H111" i="9" s="1"/>
  <c r="G112" i="9"/>
  <c r="H112" i="9" s="1"/>
  <c r="G113" i="9"/>
  <c r="H113" i="9" s="1"/>
  <c r="G114" i="9"/>
  <c r="H114" i="9" s="1"/>
  <c r="G115" i="9"/>
  <c r="H115" i="9" s="1"/>
  <c r="G116" i="9"/>
  <c r="H116" i="9" s="1"/>
  <c r="G117" i="9"/>
  <c r="H117" i="9" s="1"/>
  <c r="G118" i="9"/>
  <c r="H118" i="9" s="1"/>
  <c r="G119" i="9"/>
  <c r="H119" i="9" s="1"/>
  <c r="G120" i="9"/>
  <c r="H120" i="9" s="1"/>
  <c r="G121" i="9"/>
  <c r="H121" i="9" s="1"/>
  <c r="G122" i="9"/>
  <c r="H122" i="9" s="1"/>
  <c r="G7" i="9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280" i="8"/>
  <c r="H280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66" i="8"/>
  <c r="H266" i="8" s="1"/>
  <c r="G265" i="8"/>
  <c r="H265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32" i="8"/>
  <c r="H23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22" i="8"/>
  <c r="H222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07" i="8"/>
  <c r="H207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198" i="8"/>
  <c r="H198" i="8" s="1"/>
  <c r="G197" i="8"/>
  <c r="H197" i="8" s="1"/>
  <c r="G196" i="8"/>
  <c r="H196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65" i="8"/>
  <c r="H165" i="8" s="1"/>
  <c r="G166" i="8"/>
  <c r="H166" i="8" s="1"/>
  <c r="G167" i="8"/>
  <c r="H167" i="8" s="1"/>
  <c r="G168" i="8"/>
  <c r="H168" i="8" s="1"/>
  <c r="G169" i="8"/>
  <c r="H169" i="8" s="1"/>
  <c r="G170" i="8"/>
  <c r="H170" i="8" s="1"/>
  <c r="G171" i="8"/>
  <c r="H171" i="8" s="1"/>
  <c r="G172" i="8"/>
  <c r="H172" i="8" s="1"/>
  <c r="G173" i="8"/>
  <c r="H173" i="8" s="1"/>
  <c r="G174" i="8"/>
  <c r="H174" i="8" s="1"/>
  <c r="G175" i="8"/>
  <c r="H175" i="8" s="1"/>
  <c r="G176" i="8"/>
  <c r="H176" i="8" s="1"/>
  <c r="G177" i="8"/>
  <c r="H177" i="8" s="1"/>
  <c r="G178" i="8"/>
  <c r="H178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28" i="8"/>
  <c r="H128" i="8" s="1"/>
  <c r="G53" i="8"/>
  <c r="H53" i="8" s="1"/>
  <c r="G54" i="8"/>
  <c r="H54" i="8" s="1"/>
  <c r="G55" i="8"/>
  <c r="H55" i="8" s="1"/>
  <c r="G56" i="8"/>
  <c r="H56" i="8" s="1"/>
  <c r="G57" i="8"/>
  <c r="H57" i="8" s="1"/>
  <c r="G58" i="8"/>
  <c r="H58" i="8" s="1"/>
  <c r="G59" i="8"/>
  <c r="H59" i="8" s="1"/>
  <c r="G60" i="8"/>
  <c r="H60" i="8" s="1"/>
  <c r="G61" i="8"/>
  <c r="H61" i="8" s="1"/>
  <c r="G62" i="8"/>
  <c r="H62" i="8" s="1"/>
  <c r="G63" i="8"/>
  <c r="H63" i="8" s="1"/>
  <c r="G64" i="8"/>
  <c r="H64" i="8" s="1"/>
  <c r="G65" i="8"/>
  <c r="H65" i="8" s="1"/>
  <c r="G66" i="8"/>
  <c r="H66" i="8" s="1"/>
  <c r="G67" i="8"/>
  <c r="H67" i="8" s="1"/>
  <c r="G68" i="8"/>
  <c r="H68" i="8" s="1"/>
  <c r="G69" i="8"/>
  <c r="H69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52" i="8"/>
  <c r="H52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36" i="8"/>
  <c r="H36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18" i="8"/>
  <c r="H18" i="8" s="1"/>
  <c r="G19" i="8"/>
  <c r="H19" i="8" s="1"/>
  <c r="G20" i="8"/>
  <c r="H20" i="8" s="1"/>
  <c r="G21" i="8"/>
  <c r="H21" i="8" s="1"/>
  <c r="G22" i="8"/>
  <c r="H22" i="8" s="1"/>
  <c r="G23" i="8"/>
  <c r="H23" i="8" s="1"/>
  <c r="G24" i="8"/>
  <c r="H24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10" i="8"/>
  <c r="G641" i="9" l="1"/>
  <c r="H7" i="9"/>
  <c r="G627" i="9"/>
  <c r="G633" i="9" s="1"/>
  <c r="G626" i="8"/>
  <c r="H10" i="8"/>
  <c r="G611" i="8"/>
  <c r="G617" i="8"/>
  <c r="G322" i="10"/>
  <c r="G304" i="6"/>
  <c r="H304" i="6" s="1"/>
  <c r="G305" i="6"/>
  <c r="H305" i="6" s="1"/>
  <c r="G306" i="6"/>
  <c r="H306" i="6" s="1"/>
  <c r="G307" i="6"/>
  <c r="H307" i="6" s="1"/>
  <c r="G308" i="6"/>
  <c r="H308" i="6" s="1"/>
  <c r="G309" i="6"/>
  <c r="H309" i="6" s="1"/>
  <c r="G310" i="6"/>
  <c r="H310" i="6" s="1"/>
  <c r="G311" i="6"/>
  <c r="H311" i="6" s="1"/>
  <c r="G312" i="6"/>
  <c r="H312" i="6" s="1"/>
  <c r="G313" i="6"/>
  <c r="H313" i="6" s="1"/>
  <c r="G314" i="6"/>
  <c r="H314" i="6" s="1"/>
  <c r="G315" i="6"/>
  <c r="H315" i="6" s="1"/>
  <c r="G303" i="6"/>
  <c r="H303" i="6" s="1"/>
  <c r="G302" i="6"/>
  <c r="H302" i="6" s="1"/>
  <c r="G301" i="6"/>
  <c r="H301" i="6" s="1"/>
  <c r="G296" i="6"/>
  <c r="H296" i="6" s="1"/>
  <c r="G297" i="6"/>
  <c r="H297" i="6" s="1"/>
  <c r="G298" i="6"/>
  <c r="H298" i="6" s="1"/>
  <c r="G299" i="6"/>
  <c r="H299" i="6" s="1"/>
  <c r="G300" i="6"/>
  <c r="H300" i="6" s="1"/>
  <c r="G295" i="6"/>
  <c r="H295" i="6" s="1"/>
  <c r="G291" i="6"/>
  <c r="H291" i="6" s="1"/>
  <c r="G292" i="6"/>
  <c r="H292" i="6" s="1"/>
  <c r="G293" i="6"/>
  <c r="H293" i="6" s="1"/>
  <c r="G294" i="6"/>
  <c r="H294" i="6" s="1"/>
  <c r="G290" i="6"/>
  <c r="H290" i="6" s="1"/>
  <c r="G278" i="6"/>
  <c r="H278" i="6" s="1"/>
  <c r="G279" i="6"/>
  <c r="H279" i="6" s="1"/>
  <c r="G280" i="6"/>
  <c r="H280" i="6" s="1"/>
  <c r="G281" i="6"/>
  <c r="H281" i="6" s="1"/>
  <c r="G282" i="6"/>
  <c r="H282" i="6" s="1"/>
  <c r="G283" i="6"/>
  <c r="H283" i="6" s="1"/>
  <c r="G284" i="6"/>
  <c r="H284" i="6" s="1"/>
  <c r="G285" i="6"/>
  <c r="H285" i="6" s="1"/>
  <c r="G286" i="6"/>
  <c r="H286" i="6" s="1"/>
  <c r="G287" i="6"/>
  <c r="H287" i="6" s="1"/>
  <c r="G288" i="6"/>
  <c r="H288" i="6" s="1"/>
  <c r="G289" i="6"/>
  <c r="H289" i="6" s="1"/>
  <c r="G277" i="6"/>
  <c r="H277" i="6" s="1"/>
  <c r="G272" i="6"/>
  <c r="H272" i="6" s="1"/>
  <c r="G273" i="6"/>
  <c r="H273" i="6" s="1"/>
  <c r="G274" i="6"/>
  <c r="H274" i="6" s="1"/>
  <c r="G275" i="6"/>
  <c r="H275" i="6" s="1"/>
  <c r="G276" i="6"/>
  <c r="H276" i="6" s="1"/>
  <c r="G271" i="6"/>
  <c r="H271" i="6" s="1"/>
  <c r="G259" i="6"/>
  <c r="H259" i="6" s="1"/>
  <c r="G260" i="6"/>
  <c r="H260" i="6" s="1"/>
  <c r="G261" i="6"/>
  <c r="H261" i="6" s="1"/>
  <c r="G262" i="6"/>
  <c r="H262" i="6" s="1"/>
  <c r="G263" i="6"/>
  <c r="H263" i="6" s="1"/>
  <c r="G264" i="6"/>
  <c r="H264" i="6" s="1"/>
  <c r="G265" i="6"/>
  <c r="H265" i="6" s="1"/>
  <c r="G266" i="6"/>
  <c r="H266" i="6" s="1"/>
  <c r="G267" i="6"/>
  <c r="H267" i="6" s="1"/>
  <c r="G268" i="6"/>
  <c r="H268" i="6" s="1"/>
  <c r="G269" i="6"/>
  <c r="H269" i="6" s="1"/>
  <c r="G270" i="6"/>
  <c r="H270" i="6" s="1"/>
  <c r="G258" i="6"/>
  <c r="H258" i="6" s="1"/>
  <c r="G255" i="6"/>
  <c r="H255" i="6" s="1"/>
  <c r="G256" i="6"/>
  <c r="H256" i="6" s="1"/>
  <c r="G257" i="6"/>
  <c r="H257" i="6" s="1"/>
  <c r="G254" i="6"/>
  <c r="H254" i="6" s="1"/>
  <c r="G231" i="6"/>
  <c r="H231" i="6" s="1"/>
  <c r="G232" i="6"/>
  <c r="H232" i="6" s="1"/>
  <c r="G233" i="6"/>
  <c r="H233" i="6" s="1"/>
  <c r="G234" i="6"/>
  <c r="H234" i="6" s="1"/>
  <c r="G235" i="6"/>
  <c r="H235" i="6" s="1"/>
  <c r="G236" i="6"/>
  <c r="H236" i="6" s="1"/>
  <c r="G237" i="6"/>
  <c r="H237" i="6" s="1"/>
  <c r="G238" i="6"/>
  <c r="H238" i="6" s="1"/>
  <c r="G239" i="6"/>
  <c r="H239" i="6" s="1"/>
  <c r="G240" i="6"/>
  <c r="H240" i="6" s="1"/>
  <c r="G241" i="6"/>
  <c r="H241" i="6" s="1"/>
  <c r="G242" i="6"/>
  <c r="H242" i="6" s="1"/>
  <c r="G243" i="6"/>
  <c r="H243" i="6" s="1"/>
  <c r="G244" i="6"/>
  <c r="H244" i="6" s="1"/>
  <c r="G245" i="6"/>
  <c r="H245" i="6" s="1"/>
  <c r="G246" i="6"/>
  <c r="H246" i="6" s="1"/>
  <c r="G247" i="6"/>
  <c r="H247" i="6" s="1"/>
  <c r="G248" i="6"/>
  <c r="H248" i="6" s="1"/>
  <c r="G249" i="6"/>
  <c r="H249" i="6" s="1"/>
  <c r="G250" i="6"/>
  <c r="H250" i="6" s="1"/>
  <c r="G251" i="6"/>
  <c r="H251" i="6" s="1"/>
  <c r="G252" i="6"/>
  <c r="H252" i="6" s="1"/>
  <c r="G253" i="6"/>
  <c r="H253" i="6" s="1"/>
  <c r="G230" i="6"/>
  <c r="H230" i="6" s="1"/>
  <c r="G216" i="6"/>
  <c r="H216" i="6" s="1"/>
  <c r="G217" i="6"/>
  <c r="H217" i="6" s="1"/>
  <c r="G218" i="6"/>
  <c r="H218" i="6" s="1"/>
  <c r="G219" i="6"/>
  <c r="H219" i="6" s="1"/>
  <c r="G220" i="6"/>
  <c r="H220" i="6" s="1"/>
  <c r="G221" i="6"/>
  <c r="H221" i="6" s="1"/>
  <c r="G222" i="6"/>
  <c r="H222" i="6" s="1"/>
  <c r="G223" i="6"/>
  <c r="H223" i="6" s="1"/>
  <c r="G224" i="6"/>
  <c r="H224" i="6" s="1"/>
  <c r="G225" i="6"/>
  <c r="H225" i="6" s="1"/>
  <c r="G226" i="6"/>
  <c r="H226" i="6" s="1"/>
  <c r="G227" i="6"/>
  <c r="H227" i="6" s="1"/>
  <c r="G228" i="6"/>
  <c r="H228" i="6" s="1"/>
  <c r="G229" i="6"/>
  <c r="H229" i="6" s="1"/>
  <c r="G215" i="6"/>
  <c r="H215" i="6" s="1"/>
  <c r="G166" i="6"/>
  <c r="H166" i="6" s="1"/>
  <c r="G167" i="6"/>
  <c r="H167" i="6" s="1"/>
  <c r="G168" i="6"/>
  <c r="H168" i="6" s="1"/>
  <c r="G169" i="6"/>
  <c r="H169" i="6" s="1"/>
  <c r="G170" i="6"/>
  <c r="H170" i="6" s="1"/>
  <c r="G171" i="6"/>
  <c r="H171" i="6" s="1"/>
  <c r="G172" i="6"/>
  <c r="H172" i="6" s="1"/>
  <c r="G173" i="6"/>
  <c r="H173" i="6" s="1"/>
  <c r="G174" i="6"/>
  <c r="H174" i="6" s="1"/>
  <c r="G175" i="6"/>
  <c r="H175" i="6" s="1"/>
  <c r="G176" i="6"/>
  <c r="H176" i="6" s="1"/>
  <c r="G177" i="6"/>
  <c r="H177" i="6" s="1"/>
  <c r="G178" i="6"/>
  <c r="H178" i="6" s="1"/>
  <c r="G179" i="6"/>
  <c r="H179" i="6" s="1"/>
  <c r="G180" i="6"/>
  <c r="H180" i="6" s="1"/>
  <c r="G181" i="6"/>
  <c r="H181" i="6" s="1"/>
  <c r="G182" i="6"/>
  <c r="H182" i="6" s="1"/>
  <c r="G183" i="6"/>
  <c r="H183" i="6" s="1"/>
  <c r="G184" i="6"/>
  <c r="H184" i="6" s="1"/>
  <c r="G185" i="6"/>
  <c r="H185" i="6" s="1"/>
  <c r="G186" i="6"/>
  <c r="H186" i="6" s="1"/>
  <c r="G187" i="6"/>
  <c r="H187" i="6" s="1"/>
  <c r="G188" i="6"/>
  <c r="H188" i="6" s="1"/>
  <c r="G189" i="6"/>
  <c r="H189" i="6" s="1"/>
  <c r="G190" i="6"/>
  <c r="H190" i="6" s="1"/>
  <c r="G191" i="6"/>
  <c r="H191" i="6" s="1"/>
  <c r="G192" i="6"/>
  <c r="H192" i="6" s="1"/>
  <c r="G193" i="6"/>
  <c r="H193" i="6" s="1"/>
  <c r="G194" i="6"/>
  <c r="H194" i="6" s="1"/>
  <c r="G195" i="6"/>
  <c r="H195" i="6" s="1"/>
  <c r="G196" i="6"/>
  <c r="H196" i="6" s="1"/>
  <c r="G197" i="6"/>
  <c r="H197" i="6" s="1"/>
  <c r="G198" i="6"/>
  <c r="H198" i="6" s="1"/>
  <c r="G199" i="6"/>
  <c r="H199" i="6" s="1"/>
  <c r="G200" i="6"/>
  <c r="H200" i="6" s="1"/>
  <c r="G201" i="6"/>
  <c r="H201" i="6" s="1"/>
  <c r="G202" i="6"/>
  <c r="H202" i="6" s="1"/>
  <c r="G203" i="6"/>
  <c r="H203" i="6" s="1"/>
  <c r="G204" i="6"/>
  <c r="H204" i="6" s="1"/>
  <c r="G205" i="6"/>
  <c r="H205" i="6" s="1"/>
  <c r="G206" i="6"/>
  <c r="H206" i="6" s="1"/>
  <c r="G207" i="6"/>
  <c r="H207" i="6" s="1"/>
  <c r="G208" i="6"/>
  <c r="H208" i="6" s="1"/>
  <c r="G209" i="6"/>
  <c r="H209" i="6" s="1"/>
  <c r="G210" i="6"/>
  <c r="H210" i="6" s="1"/>
  <c r="G211" i="6"/>
  <c r="H211" i="6" s="1"/>
  <c r="G212" i="6"/>
  <c r="H212" i="6" s="1"/>
  <c r="G213" i="6"/>
  <c r="H213" i="6" s="1"/>
  <c r="G214" i="6"/>
  <c r="H214" i="6" s="1"/>
  <c r="G165" i="6"/>
  <c r="H165" i="6" s="1"/>
  <c r="G7" i="6"/>
  <c r="H7" i="6" s="1"/>
  <c r="G8" i="6"/>
  <c r="H8" i="6" s="1"/>
  <c r="G9" i="6"/>
  <c r="H9" i="6" s="1"/>
  <c r="G10" i="6"/>
  <c r="H10" i="6" s="1"/>
  <c r="G11" i="6"/>
  <c r="H11" i="6" s="1"/>
  <c r="G12" i="6"/>
  <c r="H12" i="6" s="1"/>
  <c r="G13" i="6"/>
  <c r="H13" i="6" s="1"/>
  <c r="G14" i="6"/>
  <c r="H14" i="6" s="1"/>
  <c r="G15" i="6"/>
  <c r="H15" i="6" s="1"/>
  <c r="G16" i="6"/>
  <c r="H16" i="6" s="1"/>
  <c r="G17" i="6"/>
  <c r="H17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24" i="6"/>
  <c r="H24" i="6" s="1"/>
  <c r="G25" i="6"/>
  <c r="H25" i="6" s="1"/>
  <c r="G26" i="6"/>
  <c r="H26" i="6" s="1"/>
  <c r="G27" i="6"/>
  <c r="H27" i="6" s="1"/>
  <c r="G28" i="6"/>
  <c r="H28" i="6" s="1"/>
  <c r="G29" i="6"/>
  <c r="H29" i="6" s="1"/>
  <c r="G30" i="6"/>
  <c r="H30" i="6" s="1"/>
  <c r="G31" i="6"/>
  <c r="H31" i="6" s="1"/>
  <c r="G32" i="6"/>
  <c r="H32" i="6" s="1"/>
  <c r="G33" i="6"/>
  <c r="H33" i="6" s="1"/>
  <c r="G34" i="6"/>
  <c r="H34" i="6" s="1"/>
  <c r="G35" i="6"/>
  <c r="H35" i="6" s="1"/>
  <c r="G36" i="6"/>
  <c r="H36" i="6" s="1"/>
  <c r="G37" i="6"/>
  <c r="H37" i="6" s="1"/>
  <c r="G38" i="6"/>
  <c r="H38" i="6" s="1"/>
  <c r="G39" i="6"/>
  <c r="H39" i="6" s="1"/>
  <c r="G40" i="6"/>
  <c r="H40" i="6" s="1"/>
  <c r="G41" i="6"/>
  <c r="H41" i="6" s="1"/>
  <c r="G42" i="6"/>
  <c r="H42" i="6" s="1"/>
  <c r="G43" i="6"/>
  <c r="H43" i="6" s="1"/>
  <c r="G44" i="6"/>
  <c r="H44" i="6" s="1"/>
  <c r="G45" i="6"/>
  <c r="H45" i="6" s="1"/>
  <c r="G46" i="6"/>
  <c r="H46" i="6" s="1"/>
  <c r="G47" i="6"/>
  <c r="H47" i="6" s="1"/>
  <c r="G48" i="6"/>
  <c r="H48" i="6" s="1"/>
  <c r="G49" i="6"/>
  <c r="H49" i="6" s="1"/>
  <c r="G50" i="6"/>
  <c r="H50" i="6" s="1"/>
  <c r="G51" i="6"/>
  <c r="H51" i="6" s="1"/>
  <c r="G52" i="6"/>
  <c r="H52" i="6" s="1"/>
  <c r="G53" i="6"/>
  <c r="H53" i="6" s="1"/>
  <c r="G54" i="6"/>
  <c r="H54" i="6" s="1"/>
  <c r="G55" i="6"/>
  <c r="H55" i="6" s="1"/>
  <c r="G56" i="6"/>
  <c r="H56" i="6" s="1"/>
  <c r="G57" i="6"/>
  <c r="H57" i="6" s="1"/>
  <c r="G58" i="6"/>
  <c r="H58" i="6" s="1"/>
  <c r="G59" i="6"/>
  <c r="H59" i="6" s="1"/>
  <c r="G60" i="6"/>
  <c r="H60" i="6" s="1"/>
  <c r="G61" i="6"/>
  <c r="H61" i="6" s="1"/>
  <c r="G62" i="6"/>
  <c r="H62" i="6" s="1"/>
  <c r="G63" i="6"/>
  <c r="H63" i="6" s="1"/>
  <c r="G64" i="6"/>
  <c r="H64" i="6" s="1"/>
  <c r="G65" i="6"/>
  <c r="H65" i="6" s="1"/>
  <c r="G66" i="6"/>
  <c r="H66" i="6" s="1"/>
  <c r="G67" i="6"/>
  <c r="H67" i="6" s="1"/>
  <c r="G68" i="6"/>
  <c r="H68" i="6" s="1"/>
  <c r="G69" i="6"/>
  <c r="H69" i="6" s="1"/>
  <c r="G70" i="6"/>
  <c r="H70" i="6" s="1"/>
  <c r="G71" i="6"/>
  <c r="H71" i="6" s="1"/>
  <c r="G72" i="6"/>
  <c r="H72" i="6" s="1"/>
  <c r="G73" i="6"/>
  <c r="H73" i="6" s="1"/>
  <c r="G74" i="6"/>
  <c r="H74" i="6" s="1"/>
  <c r="G75" i="6"/>
  <c r="H75" i="6" s="1"/>
  <c r="G76" i="6"/>
  <c r="H76" i="6" s="1"/>
  <c r="G77" i="6"/>
  <c r="H77" i="6" s="1"/>
  <c r="G78" i="6"/>
  <c r="H78" i="6" s="1"/>
  <c r="G79" i="6"/>
  <c r="H79" i="6" s="1"/>
  <c r="G80" i="6"/>
  <c r="H80" i="6" s="1"/>
  <c r="G81" i="6"/>
  <c r="H81" i="6" s="1"/>
  <c r="G82" i="6"/>
  <c r="H82" i="6" s="1"/>
  <c r="G83" i="6"/>
  <c r="H83" i="6" s="1"/>
  <c r="G84" i="6"/>
  <c r="H84" i="6" s="1"/>
  <c r="G85" i="6"/>
  <c r="H85" i="6" s="1"/>
  <c r="G86" i="6"/>
  <c r="H86" i="6" s="1"/>
  <c r="G87" i="6"/>
  <c r="H87" i="6" s="1"/>
  <c r="G88" i="6"/>
  <c r="H88" i="6" s="1"/>
  <c r="G89" i="6"/>
  <c r="H89" i="6" s="1"/>
  <c r="G90" i="6"/>
  <c r="H90" i="6" s="1"/>
  <c r="G91" i="6"/>
  <c r="H91" i="6" s="1"/>
  <c r="G92" i="6"/>
  <c r="H92" i="6" s="1"/>
  <c r="G93" i="6"/>
  <c r="H93" i="6" s="1"/>
  <c r="G94" i="6"/>
  <c r="H94" i="6" s="1"/>
  <c r="G95" i="6"/>
  <c r="H95" i="6" s="1"/>
  <c r="G96" i="6"/>
  <c r="H96" i="6" s="1"/>
  <c r="G97" i="6"/>
  <c r="H97" i="6" s="1"/>
  <c r="G98" i="6"/>
  <c r="H98" i="6" s="1"/>
  <c r="G99" i="6"/>
  <c r="H99" i="6" s="1"/>
  <c r="G100" i="6"/>
  <c r="H100" i="6" s="1"/>
  <c r="G101" i="6"/>
  <c r="H101" i="6" s="1"/>
  <c r="G102" i="6"/>
  <c r="H102" i="6" s="1"/>
  <c r="G103" i="6"/>
  <c r="H103" i="6" s="1"/>
  <c r="G104" i="6"/>
  <c r="H104" i="6" s="1"/>
  <c r="G105" i="6"/>
  <c r="H105" i="6" s="1"/>
  <c r="G106" i="6"/>
  <c r="H106" i="6" s="1"/>
  <c r="G107" i="6"/>
  <c r="H107" i="6" s="1"/>
  <c r="G108" i="6"/>
  <c r="H108" i="6" s="1"/>
  <c r="G109" i="6"/>
  <c r="H109" i="6" s="1"/>
  <c r="G110" i="6"/>
  <c r="H110" i="6" s="1"/>
  <c r="G111" i="6"/>
  <c r="H111" i="6" s="1"/>
  <c r="G112" i="6"/>
  <c r="H112" i="6" s="1"/>
  <c r="G113" i="6"/>
  <c r="H113" i="6" s="1"/>
  <c r="G114" i="6"/>
  <c r="H114" i="6" s="1"/>
  <c r="G115" i="6"/>
  <c r="H115" i="6" s="1"/>
  <c r="G116" i="6"/>
  <c r="H116" i="6" s="1"/>
  <c r="G117" i="6"/>
  <c r="H117" i="6" s="1"/>
  <c r="G118" i="6"/>
  <c r="H118" i="6" s="1"/>
  <c r="G119" i="6"/>
  <c r="H119" i="6" s="1"/>
  <c r="G120" i="6"/>
  <c r="H120" i="6" s="1"/>
  <c r="G121" i="6"/>
  <c r="H121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G128" i="6"/>
  <c r="H128" i="6" s="1"/>
  <c r="G129" i="6"/>
  <c r="H129" i="6" s="1"/>
  <c r="G130" i="6"/>
  <c r="H130" i="6" s="1"/>
  <c r="G131" i="6"/>
  <c r="H131" i="6" s="1"/>
  <c r="G132" i="6"/>
  <c r="H132" i="6" s="1"/>
  <c r="G133" i="6"/>
  <c r="H133" i="6" s="1"/>
  <c r="G134" i="6"/>
  <c r="H134" i="6" s="1"/>
  <c r="G135" i="6"/>
  <c r="H135" i="6" s="1"/>
  <c r="G136" i="6"/>
  <c r="H136" i="6" s="1"/>
  <c r="G137" i="6"/>
  <c r="H137" i="6" s="1"/>
  <c r="G138" i="6"/>
  <c r="H138" i="6" s="1"/>
  <c r="G139" i="6"/>
  <c r="H139" i="6" s="1"/>
  <c r="G140" i="6"/>
  <c r="H140" i="6" s="1"/>
  <c r="G141" i="6"/>
  <c r="H141" i="6" s="1"/>
  <c r="G142" i="6"/>
  <c r="H142" i="6" s="1"/>
  <c r="G143" i="6"/>
  <c r="H143" i="6" s="1"/>
  <c r="G144" i="6"/>
  <c r="H144" i="6" s="1"/>
  <c r="G145" i="6"/>
  <c r="H145" i="6" s="1"/>
  <c r="G146" i="6"/>
  <c r="H146" i="6" s="1"/>
  <c r="G147" i="6"/>
  <c r="H147" i="6" s="1"/>
  <c r="G148" i="6"/>
  <c r="H148" i="6" s="1"/>
  <c r="G149" i="6"/>
  <c r="H149" i="6" s="1"/>
  <c r="G150" i="6"/>
  <c r="H150" i="6" s="1"/>
  <c r="G151" i="6"/>
  <c r="H151" i="6" s="1"/>
  <c r="G152" i="6"/>
  <c r="H152" i="6" s="1"/>
  <c r="G153" i="6"/>
  <c r="H153" i="6" s="1"/>
  <c r="G154" i="6"/>
  <c r="H154" i="6" s="1"/>
  <c r="G155" i="6"/>
  <c r="H155" i="6" s="1"/>
  <c r="G156" i="6"/>
  <c r="H156" i="6" s="1"/>
  <c r="G157" i="6"/>
  <c r="H157" i="6" s="1"/>
  <c r="G158" i="6"/>
  <c r="H158" i="6" s="1"/>
  <c r="G159" i="6"/>
  <c r="H159" i="6" s="1"/>
  <c r="G160" i="6"/>
  <c r="H160" i="6" s="1"/>
  <c r="G161" i="6"/>
  <c r="H161" i="6" s="1"/>
  <c r="G162" i="6"/>
  <c r="H162" i="6" s="1"/>
  <c r="G163" i="6"/>
  <c r="H163" i="6" s="1"/>
  <c r="G164" i="6"/>
  <c r="H164" i="6" s="1"/>
  <c r="G6" i="6"/>
  <c r="G390" i="5"/>
  <c r="H390" i="5" s="1"/>
  <c r="G389" i="5"/>
  <c r="H389" i="5" s="1"/>
  <c r="G388" i="5"/>
  <c r="H388" i="5" s="1"/>
  <c r="G387" i="5"/>
  <c r="H387" i="5" s="1"/>
  <c r="G352" i="5"/>
  <c r="H352" i="5" s="1"/>
  <c r="G353" i="5"/>
  <c r="H353" i="5" s="1"/>
  <c r="G354" i="5"/>
  <c r="H354" i="5" s="1"/>
  <c r="G355" i="5"/>
  <c r="H355" i="5" s="1"/>
  <c r="G356" i="5"/>
  <c r="H356" i="5" s="1"/>
  <c r="G357" i="5"/>
  <c r="H357" i="5" s="1"/>
  <c r="G358" i="5"/>
  <c r="H358" i="5" s="1"/>
  <c r="G359" i="5"/>
  <c r="H359" i="5" s="1"/>
  <c r="G360" i="5"/>
  <c r="H360" i="5" s="1"/>
  <c r="G361" i="5"/>
  <c r="H361" i="5" s="1"/>
  <c r="G362" i="5"/>
  <c r="H362" i="5" s="1"/>
  <c r="G363" i="5"/>
  <c r="H363" i="5" s="1"/>
  <c r="G364" i="5"/>
  <c r="H364" i="5" s="1"/>
  <c r="G365" i="5"/>
  <c r="H365" i="5" s="1"/>
  <c r="G366" i="5"/>
  <c r="H366" i="5" s="1"/>
  <c r="G367" i="5"/>
  <c r="H367" i="5" s="1"/>
  <c r="G368" i="5"/>
  <c r="H368" i="5" s="1"/>
  <c r="G369" i="5"/>
  <c r="H369" i="5" s="1"/>
  <c r="G370" i="5"/>
  <c r="H370" i="5" s="1"/>
  <c r="G371" i="5"/>
  <c r="H371" i="5" s="1"/>
  <c r="G372" i="5"/>
  <c r="H372" i="5" s="1"/>
  <c r="G373" i="5"/>
  <c r="H373" i="5" s="1"/>
  <c r="G374" i="5"/>
  <c r="H374" i="5" s="1"/>
  <c r="G375" i="5"/>
  <c r="H375" i="5" s="1"/>
  <c r="G376" i="5"/>
  <c r="H376" i="5" s="1"/>
  <c r="G377" i="5"/>
  <c r="H377" i="5" s="1"/>
  <c r="G378" i="5"/>
  <c r="H378" i="5" s="1"/>
  <c r="G379" i="5"/>
  <c r="H379" i="5" s="1"/>
  <c r="G380" i="5"/>
  <c r="H380" i="5" s="1"/>
  <c r="G381" i="5"/>
  <c r="H381" i="5" s="1"/>
  <c r="G382" i="5"/>
  <c r="H382" i="5" s="1"/>
  <c r="G383" i="5"/>
  <c r="H383" i="5" s="1"/>
  <c r="G384" i="5"/>
  <c r="H384" i="5" s="1"/>
  <c r="G385" i="5"/>
  <c r="H385" i="5" s="1"/>
  <c r="G386" i="5"/>
  <c r="H386" i="5" s="1"/>
  <c r="G351" i="5"/>
  <c r="H351" i="5" s="1"/>
  <c r="G313" i="5"/>
  <c r="H313" i="5" s="1"/>
  <c r="G314" i="5"/>
  <c r="H314" i="5" s="1"/>
  <c r="G315" i="5"/>
  <c r="H315" i="5" s="1"/>
  <c r="G316" i="5"/>
  <c r="H316" i="5" s="1"/>
  <c r="G317" i="5"/>
  <c r="H317" i="5" s="1"/>
  <c r="G318" i="5"/>
  <c r="H318" i="5" s="1"/>
  <c r="G319" i="5"/>
  <c r="H319" i="5" s="1"/>
  <c r="G320" i="5"/>
  <c r="H320" i="5" s="1"/>
  <c r="G321" i="5"/>
  <c r="H321" i="5" s="1"/>
  <c r="G322" i="5"/>
  <c r="H322" i="5" s="1"/>
  <c r="G323" i="5"/>
  <c r="H323" i="5" s="1"/>
  <c r="G324" i="5"/>
  <c r="H324" i="5" s="1"/>
  <c r="G325" i="5"/>
  <c r="H325" i="5" s="1"/>
  <c r="G326" i="5"/>
  <c r="H326" i="5" s="1"/>
  <c r="G327" i="5"/>
  <c r="H327" i="5" s="1"/>
  <c r="G328" i="5"/>
  <c r="H328" i="5" s="1"/>
  <c r="G329" i="5"/>
  <c r="H329" i="5" s="1"/>
  <c r="G330" i="5"/>
  <c r="H330" i="5" s="1"/>
  <c r="G331" i="5"/>
  <c r="H331" i="5" s="1"/>
  <c r="G332" i="5"/>
  <c r="H332" i="5" s="1"/>
  <c r="G333" i="5"/>
  <c r="H333" i="5" s="1"/>
  <c r="G334" i="5"/>
  <c r="H334" i="5" s="1"/>
  <c r="G335" i="5"/>
  <c r="H335" i="5" s="1"/>
  <c r="G336" i="5"/>
  <c r="H336" i="5" s="1"/>
  <c r="G337" i="5"/>
  <c r="H337" i="5" s="1"/>
  <c r="G338" i="5"/>
  <c r="H338" i="5" s="1"/>
  <c r="G339" i="5"/>
  <c r="H339" i="5" s="1"/>
  <c r="G340" i="5"/>
  <c r="H340" i="5" s="1"/>
  <c r="G341" i="5"/>
  <c r="H341" i="5" s="1"/>
  <c r="G342" i="5"/>
  <c r="H342" i="5" s="1"/>
  <c r="G343" i="5"/>
  <c r="H343" i="5" s="1"/>
  <c r="G344" i="5"/>
  <c r="H344" i="5" s="1"/>
  <c r="G345" i="5"/>
  <c r="H345" i="5" s="1"/>
  <c r="G346" i="5"/>
  <c r="H346" i="5" s="1"/>
  <c r="G347" i="5"/>
  <c r="H347" i="5" s="1"/>
  <c r="G348" i="5"/>
  <c r="H348" i="5" s="1"/>
  <c r="G349" i="5"/>
  <c r="H349" i="5" s="1"/>
  <c r="G350" i="5"/>
  <c r="H350" i="5" s="1"/>
  <c r="G312" i="5"/>
  <c r="H312" i="5" s="1"/>
  <c r="G298" i="5"/>
  <c r="H298" i="5" s="1"/>
  <c r="G299" i="5"/>
  <c r="H299" i="5" s="1"/>
  <c r="G300" i="5"/>
  <c r="H300" i="5" s="1"/>
  <c r="G301" i="5"/>
  <c r="H301" i="5" s="1"/>
  <c r="G302" i="5"/>
  <c r="H302" i="5" s="1"/>
  <c r="G303" i="5"/>
  <c r="H303" i="5" s="1"/>
  <c r="G304" i="5"/>
  <c r="H304" i="5" s="1"/>
  <c r="G305" i="5"/>
  <c r="H305" i="5" s="1"/>
  <c r="G306" i="5"/>
  <c r="H306" i="5" s="1"/>
  <c r="G307" i="5"/>
  <c r="H307" i="5" s="1"/>
  <c r="G308" i="5"/>
  <c r="H308" i="5" s="1"/>
  <c r="G309" i="5"/>
  <c r="H309" i="5" s="1"/>
  <c r="G310" i="5"/>
  <c r="H310" i="5" s="1"/>
  <c r="G311" i="5"/>
  <c r="H311" i="5" s="1"/>
  <c r="G297" i="5"/>
  <c r="H297" i="5" s="1"/>
  <c r="G294" i="5"/>
  <c r="H294" i="5" s="1"/>
  <c r="G295" i="5"/>
  <c r="H295" i="5" s="1"/>
  <c r="G296" i="5"/>
  <c r="H296" i="5" s="1"/>
  <c r="G293" i="5"/>
  <c r="H293" i="5" s="1"/>
  <c r="G264" i="5"/>
  <c r="H264" i="5" s="1"/>
  <c r="G265" i="5"/>
  <c r="H265" i="5" s="1"/>
  <c r="G266" i="5"/>
  <c r="H266" i="5" s="1"/>
  <c r="G267" i="5"/>
  <c r="H267" i="5" s="1"/>
  <c r="G268" i="5"/>
  <c r="H268" i="5" s="1"/>
  <c r="G269" i="5"/>
  <c r="H269" i="5" s="1"/>
  <c r="G270" i="5"/>
  <c r="H270" i="5" s="1"/>
  <c r="G271" i="5"/>
  <c r="H271" i="5" s="1"/>
  <c r="G272" i="5"/>
  <c r="H272" i="5" s="1"/>
  <c r="G273" i="5"/>
  <c r="H273" i="5" s="1"/>
  <c r="G274" i="5"/>
  <c r="H274" i="5" s="1"/>
  <c r="G275" i="5"/>
  <c r="H275" i="5" s="1"/>
  <c r="G276" i="5"/>
  <c r="H276" i="5" s="1"/>
  <c r="G277" i="5"/>
  <c r="H277" i="5" s="1"/>
  <c r="G278" i="5"/>
  <c r="H278" i="5" s="1"/>
  <c r="G279" i="5"/>
  <c r="H279" i="5" s="1"/>
  <c r="G280" i="5"/>
  <c r="H280" i="5" s="1"/>
  <c r="G281" i="5"/>
  <c r="H281" i="5" s="1"/>
  <c r="G282" i="5"/>
  <c r="H282" i="5" s="1"/>
  <c r="G283" i="5"/>
  <c r="H283" i="5" s="1"/>
  <c r="G284" i="5"/>
  <c r="H284" i="5" s="1"/>
  <c r="G285" i="5"/>
  <c r="H285" i="5" s="1"/>
  <c r="G286" i="5"/>
  <c r="H286" i="5" s="1"/>
  <c r="G287" i="5"/>
  <c r="H287" i="5" s="1"/>
  <c r="G288" i="5"/>
  <c r="H288" i="5" s="1"/>
  <c r="G289" i="5"/>
  <c r="H289" i="5" s="1"/>
  <c r="G290" i="5"/>
  <c r="H290" i="5" s="1"/>
  <c r="G291" i="5"/>
  <c r="H291" i="5" s="1"/>
  <c r="G292" i="5"/>
  <c r="H292" i="5" s="1"/>
  <c r="G263" i="5"/>
  <c r="H263" i="5" s="1"/>
  <c r="G262" i="5"/>
  <c r="H262" i="5" s="1"/>
  <c r="G241" i="5"/>
  <c r="H241" i="5" s="1"/>
  <c r="G242" i="5"/>
  <c r="H242" i="5" s="1"/>
  <c r="G243" i="5"/>
  <c r="H243" i="5" s="1"/>
  <c r="G244" i="5"/>
  <c r="H244" i="5" s="1"/>
  <c r="G245" i="5"/>
  <c r="H245" i="5" s="1"/>
  <c r="G246" i="5"/>
  <c r="H246" i="5" s="1"/>
  <c r="G247" i="5"/>
  <c r="H247" i="5" s="1"/>
  <c r="G248" i="5"/>
  <c r="H248" i="5" s="1"/>
  <c r="G249" i="5"/>
  <c r="H249" i="5" s="1"/>
  <c r="G250" i="5"/>
  <c r="H250" i="5" s="1"/>
  <c r="G251" i="5"/>
  <c r="H251" i="5" s="1"/>
  <c r="G252" i="5"/>
  <c r="H252" i="5" s="1"/>
  <c r="G253" i="5"/>
  <c r="H253" i="5" s="1"/>
  <c r="G254" i="5"/>
  <c r="H254" i="5" s="1"/>
  <c r="G255" i="5"/>
  <c r="H255" i="5" s="1"/>
  <c r="G256" i="5"/>
  <c r="H256" i="5" s="1"/>
  <c r="G257" i="5"/>
  <c r="H257" i="5" s="1"/>
  <c r="G258" i="5"/>
  <c r="H258" i="5" s="1"/>
  <c r="G259" i="5"/>
  <c r="H259" i="5" s="1"/>
  <c r="G260" i="5"/>
  <c r="H260" i="5" s="1"/>
  <c r="G261" i="5"/>
  <c r="H261" i="5" s="1"/>
  <c r="G240" i="5"/>
  <c r="H240" i="5" s="1"/>
  <c r="G230" i="5"/>
  <c r="H230" i="5" s="1"/>
  <c r="G231" i="5"/>
  <c r="H231" i="5" s="1"/>
  <c r="G232" i="5"/>
  <c r="H232" i="5" s="1"/>
  <c r="G233" i="5"/>
  <c r="H233" i="5" s="1"/>
  <c r="G234" i="5"/>
  <c r="H234" i="5" s="1"/>
  <c r="G235" i="5"/>
  <c r="H235" i="5" s="1"/>
  <c r="G236" i="5"/>
  <c r="H236" i="5" s="1"/>
  <c r="G237" i="5"/>
  <c r="H237" i="5" s="1"/>
  <c r="G238" i="5"/>
  <c r="H238" i="5" s="1"/>
  <c r="G239" i="5"/>
  <c r="H239" i="5" s="1"/>
  <c r="G229" i="5"/>
  <c r="H229" i="5" s="1"/>
  <c r="G169" i="5"/>
  <c r="H169" i="5" s="1"/>
  <c r="G170" i="5"/>
  <c r="H170" i="5" s="1"/>
  <c r="G171" i="5"/>
  <c r="H171" i="5" s="1"/>
  <c r="G172" i="5"/>
  <c r="H172" i="5" s="1"/>
  <c r="G173" i="5"/>
  <c r="H173" i="5" s="1"/>
  <c r="G174" i="5"/>
  <c r="H174" i="5" s="1"/>
  <c r="G175" i="5"/>
  <c r="H175" i="5" s="1"/>
  <c r="G176" i="5"/>
  <c r="H176" i="5" s="1"/>
  <c r="G177" i="5"/>
  <c r="H177" i="5" s="1"/>
  <c r="G178" i="5"/>
  <c r="H178" i="5" s="1"/>
  <c r="G179" i="5"/>
  <c r="H179" i="5" s="1"/>
  <c r="G180" i="5"/>
  <c r="H180" i="5" s="1"/>
  <c r="G181" i="5"/>
  <c r="H181" i="5" s="1"/>
  <c r="G182" i="5"/>
  <c r="H182" i="5" s="1"/>
  <c r="G183" i="5"/>
  <c r="H183" i="5" s="1"/>
  <c r="G184" i="5"/>
  <c r="H184" i="5" s="1"/>
  <c r="G185" i="5"/>
  <c r="H185" i="5" s="1"/>
  <c r="G186" i="5"/>
  <c r="H186" i="5" s="1"/>
  <c r="G187" i="5"/>
  <c r="H187" i="5" s="1"/>
  <c r="G188" i="5"/>
  <c r="H188" i="5" s="1"/>
  <c r="G189" i="5"/>
  <c r="H189" i="5" s="1"/>
  <c r="G190" i="5"/>
  <c r="H190" i="5" s="1"/>
  <c r="G191" i="5"/>
  <c r="H191" i="5" s="1"/>
  <c r="G192" i="5"/>
  <c r="H192" i="5" s="1"/>
  <c r="G193" i="5"/>
  <c r="H193" i="5" s="1"/>
  <c r="G194" i="5"/>
  <c r="H194" i="5" s="1"/>
  <c r="G195" i="5"/>
  <c r="H195" i="5" s="1"/>
  <c r="G196" i="5"/>
  <c r="H196" i="5" s="1"/>
  <c r="G197" i="5"/>
  <c r="H197" i="5" s="1"/>
  <c r="G198" i="5"/>
  <c r="H198" i="5" s="1"/>
  <c r="G199" i="5"/>
  <c r="H199" i="5" s="1"/>
  <c r="G200" i="5"/>
  <c r="H200" i="5" s="1"/>
  <c r="G201" i="5"/>
  <c r="H201" i="5" s="1"/>
  <c r="G202" i="5"/>
  <c r="H202" i="5" s="1"/>
  <c r="G203" i="5"/>
  <c r="H203" i="5" s="1"/>
  <c r="G204" i="5"/>
  <c r="H204" i="5" s="1"/>
  <c r="G205" i="5"/>
  <c r="H205" i="5" s="1"/>
  <c r="G206" i="5"/>
  <c r="H206" i="5" s="1"/>
  <c r="G207" i="5"/>
  <c r="H207" i="5" s="1"/>
  <c r="G208" i="5"/>
  <c r="H208" i="5" s="1"/>
  <c r="G209" i="5"/>
  <c r="H209" i="5" s="1"/>
  <c r="G210" i="5"/>
  <c r="H210" i="5" s="1"/>
  <c r="G211" i="5"/>
  <c r="H211" i="5" s="1"/>
  <c r="G212" i="5"/>
  <c r="H212" i="5" s="1"/>
  <c r="G213" i="5"/>
  <c r="H213" i="5" s="1"/>
  <c r="G214" i="5"/>
  <c r="H214" i="5" s="1"/>
  <c r="G215" i="5"/>
  <c r="H215" i="5" s="1"/>
  <c r="G216" i="5"/>
  <c r="H216" i="5" s="1"/>
  <c r="G217" i="5"/>
  <c r="H217" i="5" s="1"/>
  <c r="G218" i="5"/>
  <c r="H218" i="5" s="1"/>
  <c r="G219" i="5"/>
  <c r="H219" i="5" s="1"/>
  <c r="G220" i="5"/>
  <c r="H220" i="5" s="1"/>
  <c r="G221" i="5"/>
  <c r="H221" i="5" s="1"/>
  <c r="G222" i="5"/>
  <c r="H222" i="5" s="1"/>
  <c r="G223" i="5"/>
  <c r="H223" i="5" s="1"/>
  <c r="G224" i="5"/>
  <c r="H224" i="5" s="1"/>
  <c r="G225" i="5"/>
  <c r="H225" i="5" s="1"/>
  <c r="G226" i="5"/>
  <c r="H226" i="5" s="1"/>
  <c r="G227" i="5"/>
  <c r="H227" i="5" s="1"/>
  <c r="G228" i="5"/>
  <c r="H228" i="5" s="1"/>
  <c r="G168" i="5"/>
  <c r="H168" i="5" s="1"/>
  <c r="G93" i="5"/>
  <c r="H93" i="5" s="1"/>
  <c r="G94" i="5"/>
  <c r="H94" i="5" s="1"/>
  <c r="G95" i="5"/>
  <c r="H95" i="5" s="1"/>
  <c r="G96" i="5"/>
  <c r="H96" i="5" s="1"/>
  <c r="G97" i="5"/>
  <c r="H97" i="5" s="1"/>
  <c r="G98" i="5"/>
  <c r="H98" i="5" s="1"/>
  <c r="G99" i="5"/>
  <c r="H99" i="5" s="1"/>
  <c r="G100" i="5"/>
  <c r="H100" i="5" s="1"/>
  <c r="G101" i="5"/>
  <c r="H101" i="5" s="1"/>
  <c r="G102" i="5"/>
  <c r="H102" i="5" s="1"/>
  <c r="G103" i="5"/>
  <c r="H103" i="5" s="1"/>
  <c r="G104" i="5"/>
  <c r="H104" i="5" s="1"/>
  <c r="G105" i="5"/>
  <c r="H105" i="5" s="1"/>
  <c r="G106" i="5"/>
  <c r="H106" i="5" s="1"/>
  <c r="G107" i="5"/>
  <c r="H107" i="5" s="1"/>
  <c r="G108" i="5"/>
  <c r="H108" i="5" s="1"/>
  <c r="G109" i="5"/>
  <c r="H109" i="5" s="1"/>
  <c r="G110" i="5"/>
  <c r="H110" i="5" s="1"/>
  <c r="G111" i="5"/>
  <c r="H111" i="5" s="1"/>
  <c r="G112" i="5"/>
  <c r="H112" i="5" s="1"/>
  <c r="G113" i="5"/>
  <c r="H113" i="5" s="1"/>
  <c r="G114" i="5"/>
  <c r="H114" i="5" s="1"/>
  <c r="G115" i="5"/>
  <c r="H115" i="5" s="1"/>
  <c r="G116" i="5"/>
  <c r="H116" i="5" s="1"/>
  <c r="G117" i="5"/>
  <c r="H117" i="5" s="1"/>
  <c r="G118" i="5"/>
  <c r="H118" i="5" s="1"/>
  <c r="G119" i="5"/>
  <c r="H119" i="5" s="1"/>
  <c r="G120" i="5"/>
  <c r="H120" i="5" s="1"/>
  <c r="G121" i="5"/>
  <c r="H121" i="5" s="1"/>
  <c r="G122" i="5"/>
  <c r="H122" i="5" s="1"/>
  <c r="G123" i="5"/>
  <c r="H123" i="5" s="1"/>
  <c r="G124" i="5"/>
  <c r="H124" i="5" s="1"/>
  <c r="G125" i="5"/>
  <c r="H125" i="5" s="1"/>
  <c r="G126" i="5"/>
  <c r="H126" i="5" s="1"/>
  <c r="G127" i="5"/>
  <c r="H127" i="5" s="1"/>
  <c r="G128" i="5"/>
  <c r="H128" i="5" s="1"/>
  <c r="G129" i="5"/>
  <c r="H129" i="5" s="1"/>
  <c r="G130" i="5"/>
  <c r="H130" i="5" s="1"/>
  <c r="G131" i="5"/>
  <c r="H131" i="5" s="1"/>
  <c r="G132" i="5"/>
  <c r="H132" i="5" s="1"/>
  <c r="G133" i="5"/>
  <c r="H133" i="5" s="1"/>
  <c r="G134" i="5"/>
  <c r="H134" i="5" s="1"/>
  <c r="G135" i="5"/>
  <c r="H135" i="5" s="1"/>
  <c r="G136" i="5"/>
  <c r="H136" i="5" s="1"/>
  <c r="G137" i="5"/>
  <c r="H137" i="5" s="1"/>
  <c r="G138" i="5"/>
  <c r="H138" i="5" s="1"/>
  <c r="G139" i="5"/>
  <c r="H139" i="5" s="1"/>
  <c r="G140" i="5"/>
  <c r="H140" i="5" s="1"/>
  <c r="G141" i="5"/>
  <c r="H141" i="5" s="1"/>
  <c r="G142" i="5"/>
  <c r="H142" i="5" s="1"/>
  <c r="G143" i="5"/>
  <c r="H143" i="5" s="1"/>
  <c r="G144" i="5"/>
  <c r="H144" i="5" s="1"/>
  <c r="G145" i="5"/>
  <c r="H145" i="5" s="1"/>
  <c r="G146" i="5"/>
  <c r="H146" i="5" s="1"/>
  <c r="G147" i="5"/>
  <c r="H147" i="5" s="1"/>
  <c r="G148" i="5"/>
  <c r="H148" i="5" s="1"/>
  <c r="G149" i="5"/>
  <c r="H149" i="5" s="1"/>
  <c r="G150" i="5"/>
  <c r="H150" i="5" s="1"/>
  <c r="G151" i="5"/>
  <c r="H151" i="5" s="1"/>
  <c r="G152" i="5"/>
  <c r="H152" i="5" s="1"/>
  <c r="G153" i="5"/>
  <c r="H153" i="5" s="1"/>
  <c r="G154" i="5"/>
  <c r="H154" i="5" s="1"/>
  <c r="G155" i="5"/>
  <c r="H155" i="5" s="1"/>
  <c r="G156" i="5"/>
  <c r="H156" i="5" s="1"/>
  <c r="G157" i="5"/>
  <c r="H157" i="5" s="1"/>
  <c r="G158" i="5"/>
  <c r="H158" i="5" s="1"/>
  <c r="G159" i="5"/>
  <c r="H159" i="5" s="1"/>
  <c r="G160" i="5"/>
  <c r="H160" i="5" s="1"/>
  <c r="G161" i="5"/>
  <c r="H161" i="5" s="1"/>
  <c r="G162" i="5"/>
  <c r="H162" i="5" s="1"/>
  <c r="G163" i="5"/>
  <c r="H163" i="5" s="1"/>
  <c r="G164" i="5"/>
  <c r="H164" i="5" s="1"/>
  <c r="G165" i="5"/>
  <c r="H165" i="5" s="1"/>
  <c r="G166" i="5"/>
  <c r="H166" i="5" s="1"/>
  <c r="G167" i="5"/>
  <c r="H167" i="5" s="1"/>
  <c r="G92" i="5"/>
  <c r="H92" i="5" s="1"/>
  <c r="G63" i="5"/>
  <c r="H63" i="5" s="1"/>
  <c r="G64" i="5"/>
  <c r="H64" i="5" s="1"/>
  <c r="G65" i="5"/>
  <c r="H65" i="5" s="1"/>
  <c r="G66" i="5"/>
  <c r="H66" i="5" s="1"/>
  <c r="G67" i="5"/>
  <c r="H67" i="5" s="1"/>
  <c r="G68" i="5"/>
  <c r="H68" i="5" s="1"/>
  <c r="G69" i="5"/>
  <c r="H69" i="5" s="1"/>
  <c r="G70" i="5"/>
  <c r="H70" i="5" s="1"/>
  <c r="G71" i="5"/>
  <c r="H71" i="5" s="1"/>
  <c r="G72" i="5"/>
  <c r="H72" i="5" s="1"/>
  <c r="G73" i="5"/>
  <c r="H73" i="5" s="1"/>
  <c r="G74" i="5"/>
  <c r="H74" i="5" s="1"/>
  <c r="G75" i="5"/>
  <c r="H75" i="5" s="1"/>
  <c r="G76" i="5"/>
  <c r="H76" i="5" s="1"/>
  <c r="G77" i="5"/>
  <c r="H77" i="5" s="1"/>
  <c r="G78" i="5"/>
  <c r="H78" i="5" s="1"/>
  <c r="G79" i="5"/>
  <c r="H79" i="5" s="1"/>
  <c r="G80" i="5"/>
  <c r="H80" i="5" s="1"/>
  <c r="G81" i="5"/>
  <c r="H81" i="5" s="1"/>
  <c r="G82" i="5"/>
  <c r="H82" i="5" s="1"/>
  <c r="G83" i="5"/>
  <c r="H83" i="5" s="1"/>
  <c r="G84" i="5"/>
  <c r="H84" i="5" s="1"/>
  <c r="G85" i="5"/>
  <c r="H85" i="5" s="1"/>
  <c r="G86" i="5"/>
  <c r="H86" i="5" s="1"/>
  <c r="G87" i="5"/>
  <c r="H87" i="5" s="1"/>
  <c r="G88" i="5"/>
  <c r="H88" i="5" s="1"/>
  <c r="G89" i="5"/>
  <c r="H89" i="5" s="1"/>
  <c r="G90" i="5"/>
  <c r="H90" i="5" s="1"/>
  <c r="G91" i="5"/>
  <c r="H91" i="5" s="1"/>
  <c r="G62" i="5"/>
  <c r="H62" i="5" s="1"/>
  <c r="G12" i="5"/>
  <c r="H12" i="5" s="1"/>
  <c r="G13" i="5"/>
  <c r="H13" i="5" s="1"/>
  <c r="G14" i="5"/>
  <c r="H14" i="5" s="1"/>
  <c r="G15" i="5"/>
  <c r="H15" i="5" s="1"/>
  <c r="G16" i="5"/>
  <c r="H16" i="5" s="1"/>
  <c r="G17" i="5"/>
  <c r="H17" i="5" s="1"/>
  <c r="G18" i="5"/>
  <c r="H18" i="5" s="1"/>
  <c r="G19" i="5"/>
  <c r="H19" i="5" s="1"/>
  <c r="G20" i="5"/>
  <c r="H20" i="5" s="1"/>
  <c r="G21" i="5"/>
  <c r="H21" i="5" s="1"/>
  <c r="G22" i="5"/>
  <c r="H22" i="5" s="1"/>
  <c r="G23" i="5"/>
  <c r="H23" i="5" s="1"/>
  <c r="G24" i="5"/>
  <c r="H24" i="5" s="1"/>
  <c r="G25" i="5"/>
  <c r="H25" i="5" s="1"/>
  <c r="G26" i="5"/>
  <c r="H26" i="5" s="1"/>
  <c r="G27" i="5"/>
  <c r="H27" i="5" s="1"/>
  <c r="G28" i="5"/>
  <c r="H28" i="5" s="1"/>
  <c r="G29" i="5"/>
  <c r="H29" i="5" s="1"/>
  <c r="G30" i="5"/>
  <c r="H30" i="5" s="1"/>
  <c r="G31" i="5"/>
  <c r="H31" i="5" s="1"/>
  <c r="G32" i="5"/>
  <c r="H32" i="5" s="1"/>
  <c r="G33" i="5"/>
  <c r="H33" i="5" s="1"/>
  <c r="G34" i="5"/>
  <c r="H34" i="5" s="1"/>
  <c r="G35" i="5"/>
  <c r="H35" i="5" s="1"/>
  <c r="G36" i="5"/>
  <c r="H36" i="5" s="1"/>
  <c r="G37" i="5"/>
  <c r="H37" i="5" s="1"/>
  <c r="G38" i="5"/>
  <c r="H38" i="5" s="1"/>
  <c r="G39" i="5"/>
  <c r="H39" i="5" s="1"/>
  <c r="G40" i="5"/>
  <c r="H40" i="5" s="1"/>
  <c r="G41" i="5"/>
  <c r="H41" i="5" s="1"/>
  <c r="G42" i="5"/>
  <c r="H42" i="5" s="1"/>
  <c r="G43" i="5"/>
  <c r="H43" i="5" s="1"/>
  <c r="G44" i="5"/>
  <c r="H44" i="5" s="1"/>
  <c r="G45" i="5"/>
  <c r="H45" i="5" s="1"/>
  <c r="G46" i="5"/>
  <c r="H46" i="5" s="1"/>
  <c r="G47" i="5"/>
  <c r="H47" i="5" s="1"/>
  <c r="G48" i="5"/>
  <c r="H48" i="5" s="1"/>
  <c r="G49" i="5"/>
  <c r="H49" i="5" s="1"/>
  <c r="G50" i="5"/>
  <c r="H50" i="5" s="1"/>
  <c r="G51" i="5"/>
  <c r="H51" i="5" s="1"/>
  <c r="G52" i="5"/>
  <c r="H52" i="5" s="1"/>
  <c r="G53" i="5"/>
  <c r="H53" i="5" s="1"/>
  <c r="G54" i="5"/>
  <c r="H54" i="5" s="1"/>
  <c r="G55" i="5"/>
  <c r="H55" i="5" s="1"/>
  <c r="G56" i="5"/>
  <c r="H56" i="5" s="1"/>
  <c r="G57" i="5"/>
  <c r="H57" i="5" s="1"/>
  <c r="G58" i="5"/>
  <c r="H58" i="5" s="1"/>
  <c r="G59" i="5"/>
  <c r="H59" i="5" s="1"/>
  <c r="G60" i="5"/>
  <c r="H60" i="5" s="1"/>
  <c r="G61" i="5"/>
  <c r="H61" i="5" s="1"/>
  <c r="G11" i="5"/>
  <c r="J638" i="9" l="1"/>
  <c r="J636" i="9"/>
  <c r="J637" i="9"/>
  <c r="J622" i="8"/>
  <c r="J620" i="8"/>
  <c r="J621" i="8"/>
  <c r="G571" i="6"/>
  <c r="G565" i="6"/>
  <c r="H6" i="6"/>
  <c r="G581" i="6"/>
  <c r="G644" i="5"/>
  <c r="G659" i="5"/>
  <c r="G391" i="5"/>
  <c r="H11" i="5"/>
  <c r="G650" i="5"/>
  <c r="H645" i="5"/>
  <c r="I645" i="5" s="1"/>
  <c r="J325" i="10"/>
  <c r="J326" i="10"/>
  <c r="J327" i="10"/>
  <c r="R136" i="3"/>
  <c r="R119" i="3"/>
  <c r="R121" i="3" s="1"/>
  <c r="J576" i="6" l="1"/>
  <c r="J575" i="6"/>
  <c r="J574" i="6"/>
  <c r="J655" i="5"/>
  <c r="J654" i="5"/>
  <c r="J653" i="5"/>
  <c r="M20" i="1"/>
  <c r="AF42" i="1"/>
  <c r="AG42" i="1" s="1"/>
  <c r="AF43" i="1"/>
  <c r="AG43" i="1" s="1"/>
  <c r="AF44" i="1"/>
  <c r="AG44" i="1" s="1"/>
  <c r="AF45" i="1"/>
  <c r="AG45" i="1" s="1"/>
  <c r="AF46" i="1"/>
  <c r="AG46" i="1" s="1"/>
  <c r="AF47" i="1"/>
  <c r="AG47" i="1" s="1"/>
  <c r="AF48" i="1"/>
  <c r="AG48" i="1" s="1"/>
  <c r="AF49" i="1"/>
  <c r="AG49" i="1" s="1"/>
  <c r="AF50" i="1"/>
  <c r="AG50" i="1" s="1"/>
  <c r="AF41" i="1"/>
  <c r="AF53" i="1" s="1"/>
  <c r="AF58" i="1" s="1"/>
  <c r="Y42" i="1"/>
  <c r="Z42" i="1" s="1"/>
  <c r="Y43" i="1"/>
  <c r="Z43" i="1" s="1"/>
  <c r="Y44" i="1"/>
  <c r="Z44" i="1" s="1"/>
  <c r="Y45" i="1"/>
  <c r="Z45" i="1" s="1"/>
  <c r="Y46" i="1"/>
  <c r="Z46" i="1" s="1"/>
  <c r="Y47" i="1"/>
  <c r="Z47" i="1" s="1"/>
  <c r="Y48" i="1"/>
  <c r="Z48" i="1" s="1"/>
  <c r="Y49" i="1"/>
  <c r="Z49" i="1" s="1"/>
  <c r="Y50" i="1"/>
  <c r="Z50" i="1" s="1"/>
  <c r="Y51" i="1"/>
  <c r="Z51" i="1" s="1"/>
  <c r="Y41" i="1"/>
  <c r="Z41" i="1" s="1"/>
  <c r="N20" i="1" l="1"/>
  <c r="AG41" i="1"/>
  <c r="Y55" i="1"/>
  <c r="Y60" i="1" s="1"/>
  <c r="AF57" i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1" i="1"/>
  <c r="AF7" i="1"/>
  <c r="AG7" i="1" s="1"/>
  <c r="AF8" i="1"/>
  <c r="AG8" i="1" s="1"/>
  <c r="AF9" i="1"/>
  <c r="AG9" i="1" s="1"/>
  <c r="AF10" i="1"/>
  <c r="AG10" i="1" s="1"/>
  <c r="AF11" i="1"/>
  <c r="AG11" i="1" s="1"/>
  <c r="AF12" i="1"/>
  <c r="AG12" i="1" s="1"/>
  <c r="AF6" i="1"/>
  <c r="Y24" i="1"/>
  <c r="Z24" i="1" s="1"/>
  <c r="Y25" i="1"/>
  <c r="Z25" i="1" s="1"/>
  <c r="Y18" i="1"/>
  <c r="Z18" i="1" s="1"/>
  <c r="Y19" i="1"/>
  <c r="Z19" i="1" s="1"/>
  <c r="Y20" i="1"/>
  <c r="Z20" i="1" s="1"/>
  <c r="Y21" i="1"/>
  <c r="Z21" i="1" s="1"/>
  <c r="Y22" i="1"/>
  <c r="Z22" i="1" s="1"/>
  <c r="Y23" i="1"/>
  <c r="Z23" i="1" s="1"/>
  <c r="Y7" i="1"/>
  <c r="Z7" i="1" s="1"/>
  <c r="Y8" i="1"/>
  <c r="Z8" i="1" s="1"/>
  <c r="Y9" i="1"/>
  <c r="Z9" i="1" s="1"/>
  <c r="Y10" i="1"/>
  <c r="Z10" i="1" s="1"/>
  <c r="Y11" i="1"/>
  <c r="Z11" i="1" s="1"/>
  <c r="Y12" i="1"/>
  <c r="Z12" i="1" s="1"/>
  <c r="Y13" i="1"/>
  <c r="Z13" i="1" s="1"/>
  <c r="Y14" i="1"/>
  <c r="Z14" i="1" s="1"/>
  <c r="Y15" i="1"/>
  <c r="Z15" i="1" s="1"/>
  <c r="Y16" i="1"/>
  <c r="Z16" i="1" s="1"/>
  <c r="Y17" i="1"/>
  <c r="Z17" i="1" s="1"/>
  <c r="Y6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C74" i="1"/>
  <c r="Y59" i="1" l="1"/>
  <c r="N12" i="1"/>
  <c r="N19" i="1"/>
  <c r="N15" i="1"/>
  <c r="N11" i="1"/>
  <c r="N7" i="1"/>
  <c r="N17" i="1"/>
  <c r="N13" i="1"/>
  <c r="N9" i="1"/>
  <c r="N16" i="1"/>
  <c r="N8" i="1"/>
  <c r="N18" i="1"/>
  <c r="N14" i="1"/>
  <c r="N10" i="1"/>
  <c r="P6" i="1"/>
  <c r="O7" i="1"/>
  <c r="Q7" i="1" s="1"/>
  <c r="R7" i="1" s="1"/>
  <c r="P7" i="1"/>
  <c r="O6" i="1"/>
  <c r="N6" i="1"/>
  <c r="AG6" i="1"/>
  <c r="AF15" i="1"/>
  <c r="Z6" i="1"/>
  <c r="Y28" i="1"/>
  <c r="M22" i="1"/>
  <c r="M27" i="1" s="1"/>
  <c r="N41" i="1"/>
  <c r="M51" i="1"/>
  <c r="O9" i="1" l="1"/>
  <c r="P8" i="1"/>
  <c r="Q6" i="1"/>
  <c r="R6" i="1" s="1"/>
  <c r="M26" i="1"/>
  <c r="O8" i="1"/>
  <c r="M25" i="1"/>
  <c r="P12" i="1" s="1"/>
  <c r="J72" i="1"/>
  <c r="O13" i="1"/>
  <c r="O12" i="1"/>
  <c r="P11" i="1"/>
  <c r="O11" i="1"/>
  <c r="Q11" i="1" s="1"/>
  <c r="R11" i="1" s="1"/>
  <c r="P10" i="1"/>
  <c r="O10" i="1"/>
  <c r="P9" i="1"/>
  <c r="Q9" i="1" s="1"/>
  <c r="R9" i="1" s="1"/>
  <c r="P20" i="1"/>
  <c r="O20" i="1"/>
  <c r="P19" i="1"/>
  <c r="O19" i="1"/>
  <c r="Q19" i="1" s="1"/>
  <c r="R19" i="1" s="1"/>
  <c r="P18" i="1"/>
  <c r="O18" i="1"/>
  <c r="P17" i="1"/>
  <c r="AF20" i="1"/>
  <c r="AF19" i="1"/>
  <c r="M56" i="1"/>
  <c r="M55" i="1"/>
  <c r="Y33" i="1"/>
  <c r="Y32" i="1"/>
  <c r="Q8" i="1" l="1"/>
  <c r="R8" i="1" s="1"/>
  <c r="L76" i="1"/>
  <c r="K74" i="1"/>
  <c r="K72" i="1"/>
  <c r="N72" i="1" s="1"/>
  <c r="L73" i="1"/>
  <c r="L77" i="1"/>
  <c r="K75" i="1"/>
  <c r="L74" i="1"/>
  <c r="L72" i="1"/>
  <c r="K76" i="1"/>
  <c r="M76" i="1" s="1"/>
  <c r="N76" i="1" s="1"/>
  <c r="L75" i="1"/>
  <c r="K73" i="1"/>
  <c r="M73" i="1" s="1"/>
  <c r="N73" i="1" s="1"/>
  <c r="K77" i="1"/>
  <c r="M77" i="1" s="1"/>
  <c r="N77" i="1" s="1"/>
  <c r="Q10" i="1"/>
  <c r="R10" i="1" s="1"/>
  <c r="Q12" i="1"/>
  <c r="R12" i="1" s="1"/>
  <c r="O14" i="1"/>
  <c r="O15" i="1"/>
  <c r="O16" i="1"/>
  <c r="O17" i="1"/>
  <c r="Q17" i="1" s="1"/>
  <c r="R17" i="1" s="1"/>
  <c r="P13" i="1"/>
  <c r="Q13" i="1" s="1"/>
  <c r="R13" i="1" s="1"/>
  <c r="P14" i="1"/>
  <c r="P15" i="1"/>
  <c r="P16" i="1"/>
  <c r="Q18" i="1"/>
  <c r="R18" i="1" s="1"/>
  <c r="Q20" i="1"/>
  <c r="R20" i="1" s="1"/>
  <c r="M74" i="1" l="1"/>
  <c r="N74" i="1" s="1"/>
  <c r="M75" i="1"/>
  <c r="N75" i="1" s="1"/>
  <c r="Q16" i="1"/>
  <c r="R16" i="1" s="1"/>
  <c r="Q15" i="1"/>
  <c r="R15" i="1" s="1"/>
  <c r="Q14" i="1"/>
  <c r="R14" i="1" s="1"/>
</calcChain>
</file>

<file path=xl/comments1.xml><?xml version="1.0" encoding="utf-8"?>
<comments xmlns="http://schemas.openxmlformats.org/spreadsheetml/2006/main">
  <authors>
    <author>ASUS</author>
  </authors>
  <commentList>
    <comment ref="S3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(Luas Per Blok/Luas Grid 1)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(Luas Per Blok/Luas Grid 1)</t>
        </r>
      </text>
    </comment>
  </commentList>
</comments>
</file>

<file path=xl/comments3.xml><?xml version="1.0" encoding="utf-8"?>
<comments xmlns="http://schemas.openxmlformats.org/spreadsheetml/2006/main">
  <authors>
    <author>ASUS</author>
  </authors>
  <commentList>
    <comment ref="F4" authorId="0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Rata-Rata Luas Kavling yang dilihat dari GIS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Masuk Akal</t>
        </r>
      </text>
    </comment>
  </commentList>
</comments>
</file>

<file path=xl/sharedStrings.xml><?xml version="1.0" encoding="utf-8"?>
<sst xmlns="http://schemas.openxmlformats.org/spreadsheetml/2006/main" count="19810" uniqueCount="151">
  <si>
    <t>FID</t>
  </si>
  <si>
    <t>Shape *</t>
  </si>
  <si>
    <t>Id</t>
  </si>
  <si>
    <t>Polygon</t>
  </si>
  <si>
    <t>Luas (M2)</t>
  </si>
  <si>
    <t>Guna_Lahan</t>
  </si>
  <si>
    <t>Sekolah</t>
  </si>
  <si>
    <t>Rekreasi dan Wisata</t>
  </si>
  <si>
    <t>Permukiman</t>
  </si>
  <si>
    <t>Perdagangan dan Jasa</t>
  </si>
  <si>
    <t>Kantor Pemerintahan</t>
  </si>
  <si>
    <t>Fasilitas Peribadatan</t>
  </si>
  <si>
    <t>Fasilitas Kesehatan</t>
  </si>
  <si>
    <t>Perdangan dan Jasa</t>
  </si>
  <si>
    <t>Tabel 3. Penggunaan Lahan di GRID 1</t>
  </si>
  <si>
    <t>luas (M2)</t>
  </si>
  <si>
    <t>Total</t>
  </si>
  <si>
    <t>Grid</t>
  </si>
  <si>
    <t>Tabel 2. Luas Grid</t>
  </si>
  <si>
    <t>GRID 1</t>
  </si>
  <si>
    <t>Luas</t>
  </si>
  <si>
    <t>GRID 2</t>
  </si>
  <si>
    <t>Entropy</t>
  </si>
  <si>
    <t>Tabel 2. Luas Penggunaan Lahan per Persil di dalam Grid</t>
  </si>
  <si>
    <t>Tabel 1. Luas Penggunaan Lahan per Persil di dalam Grid 1 - Grid 6</t>
  </si>
  <si>
    <t>GRID 3</t>
  </si>
  <si>
    <t>GRID 4</t>
  </si>
  <si>
    <t>GRID 5</t>
  </si>
  <si>
    <t>GRID 6</t>
  </si>
  <si>
    <t>Average</t>
  </si>
  <si>
    <t>Klasifikasi</t>
  </si>
  <si>
    <t>Rendah</t>
  </si>
  <si>
    <t>Sedang</t>
  </si>
  <si>
    <t>Tinggi</t>
  </si>
  <si>
    <t>Note : Jangan Lupa di Buat Z_Score</t>
  </si>
  <si>
    <t>Guna Lahan</t>
  </si>
  <si>
    <t>Total Luas</t>
  </si>
  <si>
    <t xml:space="preserve">Shape </t>
  </si>
  <si>
    <t>Kantor Pemerin tahan</t>
  </si>
  <si>
    <t>Tabel 2. Jenis dan Luas Penggunaan Lahan Semua Blok di Grid 1 sampai Grid 6</t>
  </si>
  <si>
    <t>Luas Grid 1</t>
  </si>
  <si>
    <t>Tabel 3. Kepadatan Permukiman / Household Density</t>
  </si>
  <si>
    <t xml:space="preserve">Kepadatan Permukiman </t>
  </si>
  <si>
    <t>Jenis Guna Lahan</t>
  </si>
  <si>
    <t>TOTAL LUAS PL PERMUKIMAN</t>
  </si>
  <si>
    <t>KLASIFIKASI:</t>
  </si>
  <si>
    <t>Luas Guna_Lahan Per Blok (M2)</t>
  </si>
  <si>
    <t>Luas Guna Lahan untuk Kawasan Permukiman (M2)</t>
  </si>
  <si>
    <t>720-3104</t>
  </si>
  <si>
    <t>651-685</t>
  </si>
  <si>
    <t>748-796</t>
  </si>
  <si>
    <t>klasifikasi</t>
  </si>
  <si>
    <t>blok</t>
  </si>
  <si>
    <t>G11</t>
  </si>
  <si>
    <t>G6</t>
  </si>
  <si>
    <t>G10</t>
  </si>
  <si>
    <t>G7</t>
  </si>
  <si>
    <t>G32</t>
  </si>
  <si>
    <t xml:space="preserve">Note </t>
  </si>
  <si>
    <t>2. Hitung jumlah blok kawasan di kawasan perdagangan dan jasa</t>
  </si>
  <si>
    <t>3. Hitung luas kawasan perdagangan dan jasa</t>
  </si>
  <si>
    <t>4. Hampir mirip-mirip dengan data kepadatan permukiman/household density</t>
  </si>
  <si>
    <t>1. Data yang diambil hanya kawasan perdagangan dan jasa (GIS)</t>
  </si>
  <si>
    <t>luas</t>
  </si>
  <si>
    <t>FAR</t>
  </si>
  <si>
    <t>Luas Guna Lahan untuk Kawasan Perdagangan dan Jasa (M2)</t>
  </si>
  <si>
    <t>Luas Guna Lahan untuk Kawasan Perdagangan dan Jasa(M2)</t>
  </si>
  <si>
    <t>Tabel 4. Kepadatan Permukiman / Household Density</t>
  </si>
  <si>
    <t>Tabel 5. Kepadatan Permukiman / Household Density</t>
  </si>
  <si>
    <t>Tabel 6. Kepadatan Permukiman / Household Density</t>
  </si>
  <si>
    <t>Tabel 7. Kepadatan Permukiman / Household Density</t>
  </si>
  <si>
    <t>Tabel 8. Kepadatan Permukiman / Household Density</t>
  </si>
  <si>
    <t>Tabel 9. Floor Area Ratio Kawasan Perdagangan dan Jasa</t>
  </si>
  <si>
    <t>Tabel 10. Floor Area Ratio Kawasan Perdagangan dan Jasa</t>
  </si>
  <si>
    <t>Tabel 11. Floor Area Ratio Kawasan Perdagangan dan Jasa</t>
  </si>
  <si>
    <t>Tabel 12. Floor Area Ratio Kawasan Perdagangan dan Jasa</t>
  </si>
  <si>
    <t>Tabel 13. Floor Area Ratio Kawasan Perdagangan dan Jasa</t>
  </si>
  <si>
    <t>Tabel 14. Floor Area Ratio Kawasan Perdagangan dan Jasa</t>
  </si>
  <si>
    <t>KLB 1,80</t>
  </si>
  <si>
    <t>MAKS 2 Lantai</t>
  </si>
  <si>
    <t>&lt; 1,8</t>
  </si>
  <si>
    <t>1,8-2</t>
  </si>
  <si>
    <t>&gt; 2</t>
  </si>
  <si>
    <t>Luas Kavling Tanah Per Blok</t>
  </si>
  <si>
    <t>FAR Alternatif</t>
  </si>
  <si>
    <t>done</t>
  </si>
  <si>
    <t>Luas Lahan</t>
  </si>
  <si>
    <t>1/3 + Luas Eksisting</t>
  </si>
  <si>
    <t>Luas Eksisting</t>
  </si>
  <si>
    <t>DATA PERHITUNGAN GIS</t>
  </si>
  <si>
    <t>Sumber : Perda Kota Pekanbaru No 2 Tahun 2014</t>
  </si>
  <si>
    <t>G127</t>
  </si>
  <si>
    <t>G392</t>
  </si>
  <si>
    <t>NOMOR</t>
  </si>
  <si>
    <t>rata-rata</t>
  </si>
  <si>
    <t>simpangan baku</t>
  </si>
  <si>
    <t>Z-Score</t>
  </si>
  <si>
    <t>T-Score</t>
  </si>
  <si>
    <t>Tabel Perhitungan Z-Score</t>
  </si>
  <si>
    <t>note :</t>
  </si>
  <si>
    <t>Buat Tabel Z-score seperti di atas, namun datanya diambil dari rata-rata setiap grid  yes !</t>
  </si>
  <si>
    <t>INDEX</t>
  </si>
  <si>
    <t>ENTROPY</t>
  </si>
  <si>
    <t>Standard Deviation</t>
  </si>
  <si>
    <t>Trade &amp; Service Area (M2)</t>
  </si>
  <si>
    <t>Grid Area (M2)</t>
  </si>
  <si>
    <t>Area (M2)</t>
  </si>
  <si>
    <t>TABEL REKAPITULASI FAR (FLOOR AREA RATIO)</t>
  </si>
  <si>
    <t>TABEL REKAPITULASI HOUSEHOLD DENSITY</t>
  </si>
  <si>
    <t>Residential Area</t>
  </si>
  <si>
    <t>Keterangan</t>
  </si>
  <si>
    <t>Point</t>
  </si>
  <si>
    <t>Tabel Konektivitas Grid 1</t>
  </si>
  <si>
    <t>Tabel Konektivitas Grid 2</t>
  </si>
  <si>
    <t>Nodes</t>
  </si>
  <si>
    <t>ENTROPI</t>
  </si>
  <si>
    <t>KONEKTIVITAS</t>
  </si>
  <si>
    <t>WAI</t>
  </si>
  <si>
    <t>Con Z-Score</t>
  </si>
  <si>
    <t>En Z-Score</t>
  </si>
  <si>
    <t>Far Z-Score</t>
  </si>
  <si>
    <t>DENSITY</t>
  </si>
  <si>
    <t>Den Z-Score</t>
  </si>
  <si>
    <t xml:space="preserve"> (2*Con)+Entropi+Far+Density</t>
  </si>
  <si>
    <t>WAI =</t>
  </si>
  <si>
    <t>REKAPITULASI PERHITUNGAN WALKABILITY INDEX</t>
  </si>
  <si>
    <t>5. Bandingkan dengan data KLB untuk kawasan perdagangan dan jasa</t>
  </si>
  <si>
    <t>Connectivity</t>
  </si>
  <si>
    <t>Density</t>
  </si>
  <si>
    <t>Grid 1</t>
  </si>
  <si>
    <t>Grid 2</t>
  </si>
  <si>
    <t>Grid 3</t>
  </si>
  <si>
    <t>Grid 4</t>
  </si>
  <si>
    <t>Grid 5</t>
  </si>
  <si>
    <t>Grid 6</t>
  </si>
  <si>
    <t>Persentase Per-Guna Lahan</t>
  </si>
  <si>
    <t>TABEL LUAS SEMUA GRID</t>
  </si>
  <si>
    <t xml:space="preserve">SEKOLAH </t>
  </si>
  <si>
    <t>PERMUKIMAN</t>
  </si>
  <si>
    <t>PERDAGANGAN DAN JASA</t>
  </si>
  <si>
    <t>KANTOR PEMERINTAHAN</t>
  </si>
  <si>
    <t>LUAS GL</t>
  </si>
  <si>
    <t>FASILITAS KESEHATAN</t>
  </si>
  <si>
    <t>FASILITAS PERIBADATAN</t>
  </si>
  <si>
    <t>GUNA LAHAN</t>
  </si>
  <si>
    <t>Luas GL</t>
  </si>
  <si>
    <t>SEKOLAH</t>
  </si>
  <si>
    <t xml:space="preserve">PERSENTASE </t>
  </si>
  <si>
    <t>REKREASI DAN WISATA</t>
  </si>
  <si>
    <t>Asumsi Tinggi Bangunan 1 lantai adalah 5 meter</t>
  </si>
  <si>
    <t>kalau ada 3 lantai, maka 5x3=15 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</si>
</sst>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1E1E1E"/>
      <name val="Segoe UI"/>
      <family val="2"/>
    </font>
    <font>
      <sz val="12"/>
      <color rgb="FF333333"/>
      <name val="Arial"/>
      <family val="2"/>
    </font>
    <font>
      <b/>
      <i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/>
    <xf numFmtId="0" fontId="1" fillId="0" borderId="1" xfId="0" applyFont="1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8" borderId="1" xfId="0" applyFont="1" applyFill="1" applyBorder="1"/>
    <xf numFmtId="164" fontId="1" fillId="0" borderId="0" xfId="0" applyNumberFormat="1" applyFont="1"/>
    <xf numFmtId="0" fontId="1" fillId="6" borderId="0" xfId="0" applyFont="1" applyFill="1"/>
    <xf numFmtId="0" fontId="0" fillId="6" borderId="0" xfId="0" applyFill="1"/>
    <xf numFmtId="164" fontId="1" fillId="6" borderId="0" xfId="0" applyNumberFormat="1" applyFont="1" applyFill="1"/>
    <xf numFmtId="0" fontId="1" fillId="3" borderId="0" xfId="0" applyFont="1" applyFill="1"/>
    <xf numFmtId="0" fontId="0" fillId="3" borderId="0" xfId="0" applyFill="1"/>
    <xf numFmtId="164" fontId="1" fillId="3" borderId="0" xfId="0" applyNumberFormat="1" applyFont="1" applyFill="1"/>
    <xf numFmtId="0" fontId="1" fillId="5" borderId="0" xfId="0" applyFont="1" applyFill="1"/>
    <xf numFmtId="0" fontId="0" fillId="5" borderId="0" xfId="0" applyFill="1"/>
    <xf numFmtId="0" fontId="1" fillId="4" borderId="0" xfId="0" applyFont="1" applyFill="1"/>
    <xf numFmtId="0" fontId="0" fillId="4" borderId="0" xfId="0" applyFill="1"/>
    <xf numFmtId="164" fontId="1" fillId="4" borderId="0" xfId="0" applyNumberFormat="1" applyFont="1" applyFill="1"/>
    <xf numFmtId="0" fontId="1" fillId="9" borderId="0" xfId="0" applyFont="1" applyFill="1"/>
    <xf numFmtId="0" fontId="0" fillId="9" borderId="0" xfId="0" applyFill="1"/>
    <xf numFmtId="164" fontId="1" fillId="9" borderId="0" xfId="0" applyNumberFormat="1" applyFont="1" applyFill="1"/>
    <xf numFmtId="164" fontId="1" fillId="5" borderId="0" xfId="0" applyNumberFormat="1" applyFont="1" applyFill="1"/>
    <xf numFmtId="0" fontId="1" fillId="7" borderId="0" xfId="0" applyFont="1" applyFill="1"/>
    <xf numFmtId="0" fontId="0" fillId="7" borderId="0" xfId="0" applyFill="1"/>
    <xf numFmtId="164" fontId="1" fillId="7" borderId="0" xfId="0" applyNumberFormat="1" applyFont="1" applyFill="1"/>
    <xf numFmtId="0" fontId="2" fillId="0" borderId="0" xfId="0" applyFont="1"/>
    <xf numFmtId="0" fontId="3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0" borderId="0" xfId="0" applyFont="1" applyFill="1" applyBorder="1"/>
    <xf numFmtId="0" fontId="1" fillId="0" borderId="1" xfId="0" applyFont="1" applyBorder="1" applyAlignment="1">
      <alignment horizontal="center"/>
    </xf>
    <xf numFmtId="0" fontId="4" fillId="0" borderId="0" xfId="0" applyFont="1"/>
    <xf numFmtId="0" fontId="0" fillId="10" borderId="1" xfId="0" applyFill="1" applyBorder="1"/>
    <xf numFmtId="165" fontId="0" fillId="0" borderId="1" xfId="0" applyNumberFormat="1" applyBorder="1"/>
    <xf numFmtId="165" fontId="1" fillId="0" borderId="1" xfId="0" applyNumberFormat="1" applyFont="1" applyBorder="1"/>
    <xf numFmtId="165" fontId="1" fillId="9" borderId="0" xfId="0" applyNumberFormat="1" applyFont="1" applyFill="1"/>
    <xf numFmtId="0" fontId="0" fillId="0" borderId="1" xfId="0" applyBorder="1" applyAlignment="1">
      <alignment vertical="center"/>
    </xf>
    <xf numFmtId="0" fontId="1" fillId="19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23" borderId="1" xfId="0" applyFont="1" applyFill="1" applyBorder="1" applyAlignment="1">
      <alignment horizontal="center"/>
    </xf>
    <xf numFmtId="0" fontId="0" fillId="0" borderId="3" xfId="0" applyBorder="1"/>
    <xf numFmtId="0" fontId="1" fillId="2" borderId="1" xfId="0" applyFont="1" applyFill="1" applyBorder="1" applyAlignment="1">
      <alignment horizontal="center"/>
    </xf>
    <xf numFmtId="0" fontId="0" fillId="0" borderId="0" xfId="0" applyFill="1" applyBorder="1"/>
    <xf numFmtId="166" fontId="0" fillId="0" borderId="1" xfId="0" applyNumberFormat="1" applyBorder="1"/>
    <xf numFmtId="164" fontId="0" fillId="0" borderId="1" xfId="0" applyNumberFormat="1" applyBorder="1"/>
    <xf numFmtId="0" fontId="1" fillId="11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1" fillId="11" borderId="1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165" fontId="1" fillId="0" borderId="0" xfId="0" applyNumberFormat="1" applyFont="1" applyBorder="1"/>
    <xf numFmtId="0" fontId="1" fillId="0" borderId="0" xfId="0" applyFont="1" applyBorder="1" applyAlignment="1">
      <alignment horizontal="right"/>
    </xf>
    <xf numFmtId="0" fontId="1" fillId="9" borderId="0" xfId="0" applyFont="1" applyFill="1" applyBorder="1"/>
    <xf numFmtId="165" fontId="1" fillId="9" borderId="0" xfId="0" applyNumberFormat="1" applyFont="1" applyFill="1" applyBorder="1"/>
    <xf numFmtId="165" fontId="0" fillId="0" borderId="0" xfId="0" applyNumberFormat="1" applyBorder="1"/>
    <xf numFmtId="165" fontId="1" fillId="0" borderId="1" xfId="0" applyNumberFormat="1" applyFont="1" applyBorder="1" applyAlignment="1">
      <alignment horizontal="center"/>
    </xf>
    <xf numFmtId="0" fontId="1" fillId="11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0" fillId="0" borderId="0" xfId="0" applyNumberFormat="1"/>
    <xf numFmtId="1" fontId="0" fillId="0" borderId="1" xfId="0" applyNumberFormat="1" applyBorder="1"/>
    <xf numFmtId="0" fontId="1" fillId="0" borderId="5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" fontId="1" fillId="11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/>
    </xf>
    <xf numFmtId="0" fontId="0" fillId="0" borderId="0" xfId="0" applyFill="1"/>
    <xf numFmtId="165" fontId="1" fillId="0" borderId="0" xfId="0" applyNumberFormat="1" applyFont="1" applyFill="1"/>
    <xf numFmtId="0" fontId="9" fillId="11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" fillId="0" borderId="1" xfId="0" applyFont="1" applyBorder="1" applyAlignment="1">
      <alignment horizontal="center"/>
    </xf>
    <xf numFmtId="0" fontId="1" fillId="11" borderId="1" xfId="0" applyFont="1" applyFill="1" applyBorder="1" applyAlignment="1">
      <alignment horizontal="center" vertical="center" wrapText="1"/>
    </xf>
    <xf numFmtId="0" fontId="1" fillId="2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18" borderId="1" xfId="0" applyFont="1" applyFill="1" applyBorder="1" applyAlignment="1">
      <alignment vertical="center" wrapText="1"/>
    </xf>
    <xf numFmtId="0" fontId="1" fillId="12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13" borderId="1" xfId="0" applyFont="1" applyFill="1" applyBorder="1" applyAlignment="1">
      <alignment vertical="center" wrapText="1"/>
    </xf>
    <xf numFmtId="0" fontId="1" fillId="14" borderId="1" xfId="0" applyFont="1" applyFill="1" applyBorder="1" applyAlignment="1">
      <alignment vertical="center" wrapText="1"/>
    </xf>
    <xf numFmtId="0" fontId="1" fillId="15" borderId="1" xfId="0" applyFont="1" applyFill="1" applyBorder="1" applyAlignment="1">
      <alignment vertical="center" wrapText="1"/>
    </xf>
    <xf numFmtId="0" fontId="1" fillId="16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22" borderId="1" xfId="0" applyFont="1" applyFill="1" applyBorder="1" applyAlignment="1">
      <alignment vertical="center" wrapText="1"/>
    </xf>
    <xf numFmtId="0" fontId="1" fillId="24" borderId="1" xfId="0" applyFont="1" applyFill="1" applyBorder="1" applyAlignment="1">
      <alignment vertical="center" wrapText="1"/>
    </xf>
    <xf numFmtId="0" fontId="1" fillId="17" borderId="1" xfId="0" applyFont="1" applyFill="1" applyBorder="1" applyAlignment="1">
      <alignment vertical="center" wrapText="1"/>
    </xf>
    <xf numFmtId="0" fontId="1" fillId="21" borderId="1" xfId="0" applyFont="1" applyFill="1" applyBorder="1" applyAlignment="1">
      <alignment vertical="center" wrapText="1"/>
    </xf>
    <xf numFmtId="0" fontId="1" fillId="12" borderId="1" xfId="0" applyFont="1" applyFill="1" applyBorder="1" applyAlignment="1">
      <alignment vertical="center"/>
    </xf>
    <xf numFmtId="0" fontId="1" fillId="14" borderId="1" xfId="0" applyFont="1" applyFill="1" applyBorder="1" applyAlignment="1">
      <alignment vertical="center"/>
    </xf>
    <xf numFmtId="0" fontId="1" fillId="26" borderId="1" xfId="0" applyFont="1" applyFill="1" applyBorder="1" applyAlignment="1">
      <alignment vertical="center" wrapText="1"/>
    </xf>
    <xf numFmtId="0" fontId="1" fillId="18" borderId="1" xfId="0" applyFont="1" applyFill="1" applyBorder="1" applyAlignment="1">
      <alignment vertical="center"/>
    </xf>
    <xf numFmtId="0" fontId="1" fillId="25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9" borderId="1" xfId="0" applyFont="1" applyFill="1" applyBorder="1" applyAlignment="1">
      <alignment vertical="center" wrapText="1"/>
    </xf>
    <xf numFmtId="0" fontId="1" fillId="20" borderId="1" xfId="0" applyFont="1" applyFill="1" applyBorder="1" applyAlignment="1">
      <alignment vertical="center" wrapText="1"/>
    </xf>
    <xf numFmtId="0" fontId="1" fillId="27" borderId="1" xfId="0" applyFont="1" applyFill="1" applyBorder="1" applyAlignment="1">
      <alignment vertical="center" wrapText="1"/>
    </xf>
    <xf numFmtId="0" fontId="1" fillId="28" borderId="1" xfId="0" applyFont="1" applyFill="1" applyBorder="1" applyAlignment="1">
      <alignment vertical="center" wrapText="1"/>
    </xf>
    <xf numFmtId="0" fontId="1" fillId="13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1" fillId="0" borderId="0" xfId="0" applyFont="1"/>
    <xf numFmtId="0" fontId="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164" fontId="12" fillId="0" borderId="0" xfId="0" applyNumberFormat="1" applyFont="1"/>
    <xf numFmtId="0" fontId="13" fillId="0" borderId="0" xfId="0" applyFont="1" applyFill="1" applyBorder="1"/>
    <xf numFmtId="0" fontId="12" fillId="14" borderId="1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 wrapText="1"/>
    </xf>
    <xf numFmtId="164" fontId="12" fillId="0" borderId="7" xfId="0" applyNumberFormat="1" applyFont="1" applyBorder="1"/>
    <xf numFmtId="0" fontId="12" fillId="0" borderId="1" xfId="0" applyFont="1" applyBorder="1" applyAlignment="1">
      <alignment horizontal="right"/>
    </xf>
    <xf numFmtId="165" fontId="14" fillId="0" borderId="1" xfId="0" applyNumberFormat="1" applyFont="1" applyFill="1" applyBorder="1"/>
    <xf numFmtId="164" fontId="14" fillId="0" borderId="1" xfId="0" applyNumberFormat="1" applyFont="1" applyFill="1" applyBorder="1" applyAlignment="1">
      <alignment wrapText="1"/>
    </xf>
    <xf numFmtId="164" fontId="14" fillId="0" borderId="1" xfId="0" applyNumberFormat="1" applyFont="1" applyFill="1" applyBorder="1"/>
    <xf numFmtId="0" fontId="0" fillId="0" borderId="0" xfId="0" applyFont="1"/>
    <xf numFmtId="0" fontId="14" fillId="0" borderId="1" xfId="0" applyFont="1" applyFill="1" applyBorder="1" applyAlignment="1">
      <alignment horizontal="center"/>
    </xf>
    <xf numFmtId="1" fontId="1" fillId="0" borderId="0" xfId="0" applyNumberFormat="1" applyFont="1"/>
    <xf numFmtId="0" fontId="1" fillId="10" borderId="0" xfId="0" applyFont="1" applyFill="1" applyBorder="1"/>
    <xf numFmtId="0" fontId="0" fillId="10" borderId="0" xfId="0" applyFill="1" applyBorder="1"/>
    <xf numFmtId="0" fontId="0" fillId="10" borderId="0" xfId="0" applyFont="1" applyFill="1" applyBorder="1"/>
    <xf numFmtId="0" fontId="12" fillId="10" borderId="0" xfId="0" applyFont="1" applyFill="1" applyBorder="1" applyAlignment="1">
      <alignment horizontal="center" vertical="center"/>
    </xf>
    <xf numFmtId="0" fontId="12" fillId="10" borderId="0" xfId="0" applyFont="1" applyFill="1" applyBorder="1" applyAlignment="1">
      <alignment horizontal="center" vertical="center" wrapText="1"/>
    </xf>
    <xf numFmtId="0" fontId="14" fillId="10" borderId="0" xfId="0" applyFont="1" applyFill="1" applyBorder="1" applyAlignment="1">
      <alignment horizontal="center"/>
    </xf>
    <xf numFmtId="165" fontId="14" fillId="10" borderId="0" xfId="0" applyNumberFormat="1" applyFont="1" applyFill="1" applyBorder="1"/>
    <xf numFmtId="164" fontId="14" fillId="10" borderId="0" xfId="0" applyNumberFormat="1" applyFont="1" applyFill="1" applyBorder="1" applyAlignment="1">
      <alignment wrapText="1"/>
    </xf>
    <xf numFmtId="164" fontId="14" fillId="10" borderId="0" xfId="0" applyNumberFormat="1" applyFont="1" applyFill="1" applyBorder="1"/>
    <xf numFmtId="1" fontId="14" fillId="0" borderId="1" xfId="0" applyNumberFormat="1" applyFont="1" applyFill="1" applyBorder="1"/>
    <xf numFmtId="1" fontId="0" fillId="0" borderId="0" xfId="0" applyNumberFormat="1" applyFont="1"/>
    <xf numFmtId="164" fontId="0" fillId="0" borderId="0" xfId="0" applyNumberFormat="1"/>
    <xf numFmtId="0" fontId="1" fillId="29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164" fontId="14" fillId="0" borderId="7" xfId="0" applyNumberFormat="1" applyFont="1" applyBorder="1"/>
    <xf numFmtId="164" fontId="14" fillId="0" borderId="1" xfId="0" applyNumberFormat="1" applyFont="1" applyBorder="1"/>
    <xf numFmtId="164" fontId="14" fillId="0" borderId="0" xfId="0" applyNumberFormat="1" applyFont="1"/>
    <xf numFmtId="0" fontId="0" fillId="0" borderId="1" xfId="0" applyFont="1" applyBorder="1"/>
    <xf numFmtId="0" fontId="15" fillId="30" borderId="8" xfId="0" applyFont="1" applyFill="1" applyBorder="1" applyAlignment="1">
      <alignment horizontal="center" vertical="center" wrapText="1"/>
    </xf>
    <xf numFmtId="0" fontId="15" fillId="30" borderId="9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/>
    </xf>
    <xf numFmtId="164" fontId="14" fillId="0" borderId="0" xfId="0" applyNumberFormat="1" applyFont="1" applyFill="1" applyBorder="1"/>
    <xf numFmtId="164" fontId="14" fillId="0" borderId="0" xfId="0" applyNumberFormat="1" applyFont="1" applyFill="1" applyBorder="1" applyAlignment="1">
      <alignment wrapText="1"/>
    </xf>
    <xf numFmtId="164" fontId="16" fillId="0" borderId="1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2" fontId="16" fillId="0" borderId="1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0" fillId="0" borderId="0" xfId="0" applyNumberFormat="1" applyBorder="1"/>
    <xf numFmtId="1" fontId="0" fillId="0" borderId="0" xfId="0" applyNumberFormat="1" applyBorder="1"/>
    <xf numFmtId="164" fontId="0" fillId="11" borderId="0" xfId="0" applyNumberFormat="1" applyFill="1" applyBorder="1"/>
    <xf numFmtId="164" fontId="0" fillId="0" borderId="0" xfId="0" applyNumberFormat="1" applyFill="1" applyBorder="1"/>
    <xf numFmtId="0" fontId="1" fillId="0" borderId="0" xfId="0" applyFont="1" applyBorder="1" applyAlignment="1">
      <alignment horizontal="center" vertical="center"/>
    </xf>
    <xf numFmtId="0" fontId="14" fillId="11" borderId="1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24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WALKABILITY INDEX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WAI!$K$54</c:f>
              <c:strCache>
                <c:ptCount val="1"/>
                <c:pt idx="0">
                  <c:v>WAI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WAI!$J$55:$J$60</c:f>
              <c:strCache>
                <c:ptCount val="6"/>
                <c:pt idx="0">
                  <c:v>Grid 1</c:v>
                </c:pt>
                <c:pt idx="1">
                  <c:v>Grid 2</c:v>
                </c:pt>
                <c:pt idx="2">
                  <c:v>Grid 3</c:v>
                </c:pt>
                <c:pt idx="3">
                  <c:v>Grid 4</c:v>
                </c:pt>
                <c:pt idx="4">
                  <c:v>Grid 5</c:v>
                </c:pt>
                <c:pt idx="5">
                  <c:v>Grid 6</c:v>
                </c:pt>
              </c:strCache>
            </c:strRef>
          </c:cat>
          <c:val>
            <c:numRef>
              <c:f>WAI!$K$55:$K$60</c:f>
              <c:numCache>
                <c:formatCode>0.00</c:formatCode>
                <c:ptCount val="6"/>
                <c:pt idx="0">
                  <c:v>-1.5830440172186038</c:v>
                </c:pt>
                <c:pt idx="1">
                  <c:v>4.575579075823109</c:v>
                </c:pt>
                <c:pt idx="2">
                  <c:v>-0.79018042479917872</c:v>
                </c:pt>
                <c:pt idx="3">
                  <c:v>-1.3880562196024424</c:v>
                </c:pt>
                <c:pt idx="4">
                  <c:v>0.8671650516375391</c:v>
                </c:pt>
                <c:pt idx="5">
                  <c:v>-1.6814634658404191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57624"/>
        <c:axId val="289758008"/>
      </c:lineChart>
      <c:catAx>
        <c:axId val="289757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758008"/>
        <c:crosses val="autoZero"/>
        <c:auto val="1"/>
        <c:lblAlgn val="ctr"/>
        <c:lblOffset val="100"/>
        <c:noMultiLvlLbl val="0"/>
      </c:catAx>
      <c:valAx>
        <c:axId val="289758008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757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3</xdr:row>
      <xdr:rowOff>0</xdr:rowOff>
    </xdr:from>
    <xdr:to>
      <xdr:col>38</xdr:col>
      <xdr:colOff>207924</xdr:colOff>
      <xdr:row>162</xdr:row>
      <xdr:rowOff>75286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2550" y="571500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166</xdr:row>
      <xdr:rowOff>0</xdr:rowOff>
    </xdr:from>
    <xdr:to>
      <xdr:col>38</xdr:col>
      <xdr:colOff>280661</xdr:colOff>
      <xdr:row>204</xdr:row>
      <xdr:rowOff>75286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5773" y="8572500"/>
          <a:ext cx="13009524" cy="73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276225</xdr:colOff>
      <xdr:row>56</xdr:row>
      <xdr:rowOff>176212</xdr:rowOff>
    </xdr:from>
    <xdr:to>
      <xdr:col>19</xdr:col>
      <xdr:colOff>466725</xdr:colOff>
      <xdr:row>71</xdr:row>
      <xdr:rowOff>23812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11"/>
  <sheetViews>
    <sheetView workbookViewId="0">
      <selection activeCell="I3054" sqref="I3054"/>
    </sheetView>
  </sheetViews>
  <sheetFormatPr defaultRowHeight="15" x14ac:dyDescent="0.25"/>
  <cols>
    <col min="2" max="2" width="10.42578125" style="1" customWidth="1"/>
    <col min="3" max="3" width="12.28515625" style="1" customWidth="1"/>
    <col min="4" max="4" width="9.140625" style="1"/>
    <col min="5" max="5" width="12" style="1" bestFit="1" customWidth="1"/>
    <col min="6" max="6" width="20.42578125" style="5" bestFit="1" customWidth="1"/>
  </cols>
  <sheetData>
    <row r="1" spans="1:6" s="6" customFormat="1" x14ac:dyDescent="0.25">
      <c r="F1" s="7"/>
    </row>
    <row r="2" spans="1:6" x14ac:dyDescent="0.25">
      <c r="B2" s="2" t="s">
        <v>39</v>
      </c>
      <c r="C2"/>
      <c r="D2"/>
      <c r="E2"/>
      <c r="F2"/>
    </row>
    <row r="3" spans="1:6" s="6" customFormat="1" x14ac:dyDescent="0.25">
      <c r="F3" s="7"/>
    </row>
    <row r="4" spans="1:6" x14ac:dyDescent="0.25">
      <c r="A4" t="s">
        <v>93</v>
      </c>
      <c r="B4" s="3" t="s">
        <v>0</v>
      </c>
      <c r="C4" s="3" t="s">
        <v>1</v>
      </c>
      <c r="D4" s="3" t="s">
        <v>2</v>
      </c>
      <c r="E4" s="3" t="s">
        <v>15</v>
      </c>
      <c r="F4" s="4" t="s">
        <v>5</v>
      </c>
    </row>
    <row r="5" spans="1:6" x14ac:dyDescent="0.25">
      <c r="A5">
        <v>1</v>
      </c>
      <c r="B5" s="1">
        <v>57</v>
      </c>
      <c r="C5" s="1" t="s">
        <v>3</v>
      </c>
      <c r="D5" s="1">
        <v>0</v>
      </c>
      <c r="E5" s="1">
        <v>124.354457</v>
      </c>
      <c r="F5" s="5" t="s">
        <v>6</v>
      </c>
    </row>
    <row r="6" spans="1:6" x14ac:dyDescent="0.25">
      <c r="A6">
        <f>A5+1</f>
        <v>2</v>
      </c>
      <c r="B6" s="1">
        <v>58</v>
      </c>
      <c r="C6" s="1" t="s">
        <v>3</v>
      </c>
      <c r="D6" s="1">
        <v>0</v>
      </c>
      <c r="E6" s="1">
        <v>395.35109299999999</v>
      </c>
      <c r="F6" s="5" t="s">
        <v>6</v>
      </c>
    </row>
    <row r="7" spans="1:6" x14ac:dyDescent="0.25">
      <c r="A7">
        <f t="shared" ref="A7:A70" si="0">A6+1</f>
        <v>3</v>
      </c>
      <c r="B7" s="1">
        <v>61</v>
      </c>
      <c r="C7" s="1" t="s">
        <v>3</v>
      </c>
      <c r="D7" s="1">
        <v>0</v>
      </c>
      <c r="E7" s="1">
        <v>103.29181699999999</v>
      </c>
      <c r="F7" s="5" t="s">
        <v>6</v>
      </c>
    </row>
    <row r="8" spans="1:6" x14ac:dyDescent="0.25">
      <c r="A8">
        <f t="shared" si="0"/>
        <v>4</v>
      </c>
      <c r="B8" s="1">
        <v>63</v>
      </c>
      <c r="C8" s="1" t="s">
        <v>3</v>
      </c>
      <c r="D8" s="1">
        <v>0</v>
      </c>
      <c r="E8" s="1">
        <v>124.354457</v>
      </c>
      <c r="F8" s="5" t="s">
        <v>6</v>
      </c>
    </row>
    <row r="9" spans="1:6" x14ac:dyDescent="0.25">
      <c r="A9">
        <f t="shared" si="0"/>
        <v>5</v>
      </c>
      <c r="B9" s="1">
        <v>198</v>
      </c>
      <c r="C9" s="1" t="s">
        <v>3</v>
      </c>
      <c r="D9" s="1">
        <v>0</v>
      </c>
      <c r="E9" s="1">
        <v>501.37449099999998</v>
      </c>
      <c r="F9" s="5" t="s">
        <v>6</v>
      </c>
    </row>
    <row r="10" spans="1:6" x14ac:dyDescent="0.25">
      <c r="A10">
        <f t="shared" si="0"/>
        <v>6</v>
      </c>
      <c r="B10" s="1">
        <v>301</v>
      </c>
      <c r="C10" s="1" t="s">
        <v>3</v>
      </c>
      <c r="D10" s="1">
        <v>0</v>
      </c>
      <c r="E10" s="1">
        <v>329.08296899999999</v>
      </c>
      <c r="F10" s="5" t="s">
        <v>6</v>
      </c>
    </row>
    <row r="11" spans="1:6" x14ac:dyDescent="0.25">
      <c r="A11">
        <f t="shared" si="0"/>
        <v>7</v>
      </c>
      <c r="B11" s="1">
        <v>669</v>
      </c>
      <c r="C11" s="1" t="s">
        <v>3</v>
      </c>
      <c r="D11" s="1">
        <v>0</v>
      </c>
      <c r="E11" s="1">
        <v>384.52137800000003</v>
      </c>
      <c r="F11" s="5" t="s">
        <v>6</v>
      </c>
    </row>
    <row r="12" spans="1:6" x14ac:dyDescent="0.25">
      <c r="A12">
        <f t="shared" si="0"/>
        <v>8</v>
      </c>
      <c r="B12" s="1">
        <v>670</v>
      </c>
      <c r="C12" s="1" t="s">
        <v>3</v>
      </c>
      <c r="D12" s="1">
        <v>0</v>
      </c>
      <c r="E12" s="1">
        <v>622.82235600000001</v>
      </c>
      <c r="F12" s="5" t="s">
        <v>6</v>
      </c>
    </row>
    <row r="13" spans="1:6" x14ac:dyDescent="0.25">
      <c r="A13">
        <f t="shared" si="0"/>
        <v>9</v>
      </c>
      <c r="B13" s="1">
        <v>762</v>
      </c>
      <c r="C13" s="1" t="s">
        <v>3</v>
      </c>
      <c r="D13" s="1">
        <v>0</v>
      </c>
      <c r="E13" s="1">
        <v>392.890781</v>
      </c>
      <c r="F13" s="5" t="s">
        <v>6</v>
      </c>
    </row>
    <row r="14" spans="1:6" x14ac:dyDescent="0.25">
      <c r="A14">
        <f t="shared" si="0"/>
        <v>10</v>
      </c>
      <c r="B14" s="1">
        <v>1642</v>
      </c>
      <c r="C14" s="1" t="s">
        <v>3</v>
      </c>
      <c r="D14" s="1">
        <v>0</v>
      </c>
      <c r="E14" s="1">
        <v>4607.2224759999999</v>
      </c>
      <c r="F14" s="5" t="s">
        <v>6</v>
      </c>
    </row>
    <row r="15" spans="1:6" x14ac:dyDescent="0.25">
      <c r="A15">
        <f t="shared" si="0"/>
        <v>11</v>
      </c>
      <c r="B15" s="1">
        <v>2475</v>
      </c>
      <c r="C15" s="1" t="s">
        <v>3</v>
      </c>
      <c r="D15" s="1">
        <v>0</v>
      </c>
      <c r="E15" s="1">
        <v>337.78349400000002</v>
      </c>
      <c r="F15" s="5" t="s">
        <v>6</v>
      </c>
    </row>
    <row r="16" spans="1:6" x14ac:dyDescent="0.25">
      <c r="A16">
        <f t="shared" si="0"/>
        <v>12</v>
      </c>
      <c r="B16" s="1">
        <v>2476</v>
      </c>
      <c r="C16" s="1" t="s">
        <v>3</v>
      </c>
      <c r="D16" s="1">
        <v>0</v>
      </c>
      <c r="E16" s="1">
        <v>155.54781600000001</v>
      </c>
      <c r="F16" s="5" t="s">
        <v>6</v>
      </c>
    </row>
    <row r="17" spans="1:6" x14ac:dyDescent="0.25">
      <c r="A17">
        <f t="shared" si="0"/>
        <v>13</v>
      </c>
      <c r="B17" s="1">
        <v>2477</v>
      </c>
      <c r="C17" s="1" t="s">
        <v>3</v>
      </c>
      <c r="D17" s="1">
        <v>0</v>
      </c>
      <c r="E17" s="1">
        <v>241.41968399999999</v>
      </c>
      <c r="F17" s="5" t="s">
        <v>6</v>
      </c>
    </row>
    <row r="18" spans="1:6" x14ac:dyDescent="0.25">
      <c r="A18">
        <f t="shared" si="0"/>
        <v>14</v>
      </c>
      <c r="B18" s="1">
        <v>2478</v>
      </c>
      <c r="C18" s="1" t="s">
        <v>3</v>
      </c>
      <c r="D18" s="1">
        <v>0</v>
      </c>
      <c r="E18" s="1">
        <v>403.920096</v>
      </c>
      <c r="F18" s="5" t="s">
        <v>6</v>
      </c>
    </row>
    <row r="19" spans="1:6" x14ac:dyDescent="0.25">
      <c r="A19">
        <f t="shared" si="0"/>
        <v>15</v>
      </c>
      <c r="B19" s="1">
        <v>2479</v>
      </c>
      <c r="C19" s="1" t="s">
        <v>3</v>
      </c>
      <c r="D19" s="1">
        <v>0</v>
      </c>
      <c r="E19" s="1">
        <v>330.94465500000001</v>
      </c>
      <c r="F19" s="5" t="s">
        <v>6</v>
      </c>
    </row>
    <row r="20" spans="1:6" x14ac:dyDescent="0.25">
      <c r="A20">
        <f t="shared" si="0"/>
        <v>16</v>
      </c>
      <c r="B20" s="1">
        <v>2480</v>
      </c>
      <c r="C20" s="1" t="s">
        <v>3</v>
      </c>
      <c r="D20" s="1">
        <v>0</v>
      </c>
      <c r="E20" s="1">
        <v>319.326075</v>
      </c>
      <c r="F20" s="5" t="s">
        <v>6</v>
      </c>
    </row>
    <row r="21" spans="1:6" x14ac:dyDescent="0.25">
      <c r="A21">
        <f t="shared" si="0"/>
        <v>17</v>
      </c>
      <c r="B21" s="1">
        <v>2583</v>
      </c>
      <c r="C21" s="1" t="s">
        <v>3</v>
      </c>
      <c r="D21" s="1">
        <v>0</v>
      </c>
      <c r="E21" s="1">
        <v>801.40029200000004</v>
      </c>
      <c r="F21" s="5" t="s">
        <v>6</v>
      </c>
    </row>
    <row r="22" spans="1:6" x14ac:dyDescent="0.25">
      <c r="A22">
        <f t="shared" si="0"/>
        <v>18</v>
      </c>
      <c r="B22" s="1">
        <v>2584</v>
      </c>
      <c r="C22" s="1" t="s">
        <v>3</v>
      </c>
      <c r="D22" s="1">
        <v>0</v>
      </c>
      <c r="E22" s="1">
        <v>222.7295</v>
      </c>
      <c r="F22" s="5" t="s">
        <v>6</v>
      </c>
    </row>
    <row r="23" spans="1:6" x14ac:dyDescent="0.25">
      <c r="A23">
        <f t="shared" si="0"/>
        <v>19</v>
      </c>
      <c r="B23" s="1">
        <v>2585</v>
      </c>
      <c r="C23" s="1" t="s">
        <v>3</v>
      </c>
      <c r="D23" s="1">
        <v>0</v>
      </c>
      <c r="E23" s="1">
        <v>448.99983400000002</v>
      </c>
      <c r="F23" s="5" t="s">
        <v>6</v>
      </c>
    </row>
    <row r="24" spans="1:6" x14ac:dyDescent="0.25">
      <c r="A24">
        <f t="shared" si="0"/>
        <v>20</v>
      </c>
      <c r="B24" s="1">
        <v>2586</v>
      </c>
      <c r="C24" s="1" t="s">
        <v>3</v>
      </c>
      <c r="D24" s="1">
        <v>0</v>
      </c>
      <c r="E24" s="1">
        <v>334.54770500000001</v>
      </c>
      <c r="F24" s="5" t="s">
        <v>6</v>
      </c>
    </row>
    <row r="25" spans="1:6" x14ac:dyDescent="0.25">
      <c r="A25">
        <f t="shared" si="0"/>
        <v>21</v>
      </c>
      <c r="B25" s="1">
        <v>2379</v>
      </c>
      <c r="C25" s="1" t="s">
        <v>3</v>
      </c>
      <c r="D25" s="1">
        <v>0</v>
      </c>
      <c r="E25" s="1">
        <v>234.69469000000001</v>
      </c>
      <c r="F25" s="5" t="s">
        <v>7</v>
      </c>
    </row>
    <row r="26" spans="1:6" x14ac:dyDescent="0.25">
      <c r="A26">
        <f t="shared" si="0"/>
        <v>22</v>
      </c>
      <c r="B26" s="1">
        <v>2380</v>
      </c>
      <c r="C26" s="1" t="s">
        <v>3</v>
      </c>
      <c r="D26" s="1">
        <v>0</v>
      </c>
      <c r="E26" s="1">
        <v>279.576052</v>
      </c>
      <c r="F26" s="5" t="s">
        <v>7</v>
      </c>
    </row>
    <row r="27" spans="1:6" x14ac:dyDescent="0.25">
      <c r="A27">
        <f t="shared" si="0"/>
        <v>23</v>
      </c>
      <c r="B27" s="1">
        <v>2381</v>
      </c>
      <c r="C27" s="1" t="s">
        <v>3</v>
      </c>
      <c r="D27" s="1">
        <v>0</v>
      </c>
      <c r="E27" s="1">
        <v>285.30522999999999</v>
      </c>
      <c r="F27" s="5" t="s">
        <v>7</v>
      </c>
    </row>
    <row r="28" spans="1:6" x14ac:dyDescent="0.25">
      <c r="A28">
        <f t="shared" si="0"/>
        <v>24</v>
      </c>
      <c r="B28" s="1">
        <v>2382</v>
      </c>
      <c r="C28" s="1" t="s">
        <v>3</v>
      </c>
      <c r="D28" s="1">
        <v>0</v>
      </c>
      <c r="E28" s="1">
        <v>67.473253</v>
      </c>
      <c r="F28" s="5" t="s">
        <v>7</v>
      </c>
    </row>
    <row r="29" spans="1:6" x14ac:dyDescent="0.25">
      <c r="A29">
        <f t="shared" si="0"/>
        <v>25</v>
      </c>
      <c r="B29" s="1">
        <v>2383</v>
      </c>
      <c r="C29" s="1" t="s">
        <v>3</v>
      </c>
      <c r="D29" s="1">
        <v>0</v>
      </c>
      <c r="E29" s="1">
        <v>142.708619</v>
      </c>
      <c r="F29" s="5" t="s">
        <v>7</v>
      </c>
    </row>
    <row r="30" spans="1:6" x14ac:dyDescent="0.25">
      <c r="A30">
        <f t="shared" si="0"/>
        <v>26</v>
      </c>
      <c r="B30" s="1">
        <v>2384</v>
      </c>
      <c r="C30" s="1" t="s">
        <v>3</v>
      </c>
      <c r="D30" s="1">
        <v>0</v>
      </c>
      <c r="E30" s="1">
        <v>34.711091000000003</v>
      </c>
      <c r="F30" s="5" t="s">
        <v>7</v>
      </c>
    </row>
    <row r="31" spans="1:6" x14ac:dyDescent="0.25">
      <c r="A31">
        <f t="shared" si="0"/>
        <v>27</v>
      </c>
      <c r="B31" s="1">
        <v>2386</v>
      </c>
      <c r="C31" s="1" t="s">
        <v>3</v>
      </c>
      <c r="D31" s="1">
        <v>0</v>
      </c>
      <c r="E31" s="1">
        <v>24.137592999999999</v>
      </c>
      <c r="F31" s="5" t="s">
        <v>7</v>
      </c>
    </row>
    <row r="32" spans="1:6" x14ac:dyDescent="0.25">
      <c r="A32">
        <f t="shared" si="0"/>
        <v>28</v>
      </c>
      <c r="B32" s="1">
        <v>2387</v>
      </c>
      <c r="C32" s="1" t="s">
        <v>3</v>
      </c>
      <c r="D32" s="1">
        <v>0</v>
      </c>
      <c r="E32" s="1">
        <v>98.358941999999999</v>
      </c>
      <c r="F32" s="5" t="s">
        <v>7</v>
      </c>
    </row>
    <row r="33" spans="1:6" x14ac:dyDescent="0.25">
      <c r="A33">
        <f t="shared" si="0"/>
        <v>29</v>
      </c>
      <c r="B33" s="1">
        <v>2388</v>
      </c>
      <c r="C33" s="1" t="s">
        <v>3</v>
      </c>
      <c r="D33" s="1">
        <v>0</v>
      </c>
      <c r="E33" s="1">
        <v>213.454938</v>
      </c>
      <c r="F33" s="5" t="s">
        <v>7</v>
      </c>
    </row>
    <row r="34" spans="1:6" x14ac:dyDescent="0.25">
      <c r="A34">
        <f t="shared" si="0"/>
        <v>30</v>
      </c>
      <c r="B34" s="1">
        <v>2389</v>
      </c>
      <c r="C34" s="1" t="s">
        <v>3</v>
      </c>
      <c r="D34" s="1">
        <v>0</v>
      </c>
      <c r="E34" s="1">
        <v>25.734048000000001</v>
      </c>
      <c r="F34" s="5" t="s">
        <v>7</v>
      </c>
    </row>
    <row r="35" spans="1:6" x14ac:dyDescent="0.25">
      <c r="A35">
        <f t="shared" si="0"/>
        <v>31</v>
      </c>
      <c r="B35" s="1">
        <v>2390</v>
      </c>
      <c r="C35" s="1" t="s">
        <v>3</v>
      </c>
      <c r="D35" s="1">
        <v>0</v>
      </c>
      <c r="E35" s="1">
        <v>286.92093699999998</v>
      </c>
      <c r="F35" s="5" t="s">
        <v>7</v>
      </c>
    </row>
    <row r="36" spans="1:6" x14ac:dyDescent="0.25">
      <c r="A36">
        <f t="shared" si="0"/>
        <v>32</v>
      </c>
      <c r="B36" s="1">
        <v>2391</v>
      </c>
      <c r="C36" s="1" t="s">
        <v>3</v>
      </c>
      <c r="D36" s="1">
        <v>0</v>
      </c>
      <c r="E36" s="1">
        <v>152.06368599999999</v>
      </c>
      <c r="F36" s="5" t="s">
        <v>7</v>
      </c>
    </row>
    <row r="37" spans="1:6" x14ac:dyDescent="0.25">
      <c r="A37">
        <f t="shared" si="0"/>
        <v>33</v>
      </c>
      <c r="B37" s="1">
        <v>2392</v>
      </c>
      <c r="C37" s="1" t="s">
        <v>3</v>
      </c>
      <c r="D37" s="1">
        <v>0</v>
      </c>
      <c r="E37" s="1">
        <v>288.03611000000001</v>
      </c>
      <c r="F37" s="5" t="s">
        <v>7</v>
      </c>
    </row>
    <row r="38" spans="1:6" x14ac:dyDescent="0.25">
      <c r="A38">
        <f t="shared" si="0"/>
        <v>34</v>
      </c>
      <c r="B38" s="1">
        <v>2393</v>
      </c>
      <c r="C38" s="1" t="s">
        <v>3</v>
      </c>
      <c r="D38" s="1">
        <v>0</v>
      </c>
      <c r="E38" s="1">
        <v>27.770833</v>
      </c>
      <c r="F38" s="5" t="s">
        <v>7</v>
      </c>
    </row>
    <row r="39" spans="1:6" x14ac:dyDescent="0.25">
      <c r="A39">
        <f t="shared" si="0"/>
        <v>35</v>
      </c>
      <c r="B39" s="1">
        <v>2394</v>
      </c>
      <c r="C39" s="1" t="s">
        <v>3</v>
      </c>
      <c r="D39" s="1">
        <v>0</v>
      </c>
      <c r="E39" s="1">
        <v>23.490925000000001</v>
      </c>
      <c r="F39" s="5" t="s">
        <v>7</v>
      </c>
    </row>
    <row r="40" spans="1:6" x14ac:dyDescent="0.25">
      <c r="A40">
        <f t="shared" si="0"/>
        <v>36</v>
      </c>
      <c r="B40" s="1">
        <v>2395</v>
      </c>
      <c r="C40" s="1" t="s">
        <v>3</v>
      </c>
      <c r="D40" s="1">
        <v>0</v>
      </c>
      <c r="E40" s="1">
        <v>86.910736</v>
      </c>
      <c r="F40" s="5" t="s">
        <v>7</v>
      </c>
    </row>
    <row r="41" spans="1:6" x14ac:dyDescent="0.25">
      <c r="A41">
        <f t="shared" si="0"/>
        <v>37</v>
      </c>
      <c r="B41" s="1">
        <v>2396</v>
      </c>
      <c r="C41" s="1" t="s">
        <v>3</v>
      </c>
      <c r="D41" s="1">
        <v>0</v>
      </c>
      <c r="E41" s="1">
        <v>239.86943099999999</v>
      </c>
      <c r="F41" s="5" t="s">
        <v>7</v>
      </c>
    </row>
    <row r="42" spans="1:6" x14ac:dyDescent="0.25">
      <c r="A42">
        <f t="shared" si="0"/>
        <v>38</v>
      </c>
      <c r="B42" s="1">
        <v>2397</v>
      </c>
      <c r="C42" s="1" t="s">
        <v>3</v>
      </c>
      <c r="D42" s="1">
        <v>0</v>
      </c>
      <c r="E42" s="1">
        <v>82.493881999999999</v>
      </c>
      <c r="F42" s="5" t="s">
        <v>7</v>
      </c>
    </row>
    <row r="43" spans="1:6" x14ac:dyDescent="0.25">
      <c r="A43">
        <f t="shared" si="0"/>
        <v>39</v>
      </c>
      <c r="B43" s="1">
        <v>2400</v>
      </c>
      <c r="C43" s="1" t="s">
        <v>3</v>
      </c>
      <c r="D43" s="1">
        <v>0</v>
      </c>
      <c r="E43" s="1">
        <v>279.27923199999998</v>
      </c>
      <c r="F43" s="5" t="s">
        <v>7</v>
      </c>
    </row>
    <row r="44" spans="1:6" x14ac:dyDescent="0.25">
      <c r="A44">
        <f t="shared" si="0"/>
        <v>40</v>
      </c>
      <c r="B44" s="1">
        <v>92</v>
      </c>
      <c r="C44" s="1" t="s">
        <v>3</v>
      </c>
      <c r="D44" s="1">
        <v>0</v>
      </c>
      <c r="E44" s="1">
        <v>161.832481</v>
      </c>
      <c r="F44" s="5" t="s">
        <v>8</v>
      </c>
    </row>
    <row r="45" spans="1:6" x14ac:dyDescent="0.25">
      <c r="A45">
        <f t="shared" si="0"/>
        <v>41</v>
      </c>
      <c r="B45" s="1">
        <v>96</v>
      </c>
      <c r="C45" s="1" t="s">
        <v>3</v>
      </c>
      <c r="D45" s="1">
        <v>0</v>
      </c>
      <c r="E45" s="1">
        <v>242.48725400000001</v>
      </c>
      <c r="F45" s="5" t="s">
        <v>8</v>
      </c>
    </row>
    <row r="46" spans="1:6" x14ac:dyDescent="0.25">
      <c r="A46">
        <f t="shared" si="0"/>
        <v>42</v>
      </c>
      <c r="B46" s="1">
        <v>97</v>
      </c>
      <c r="C46" s="1" t="s">
        <v>3</v>
      </c>
      <c r="D46" s="1">
        <v>0</v>
      </c>
      <c r="E46" s="1">
        <v>947.32551799999999</v>
      </c>
      <c r="F46" s="5" t="s">
        <v>8</v>
      </c>
    </row>
    <row r="47" spans="1:6" x14ac:dyDescent="0.25">
      <c r="A47">
        <f t="shared" si="0"/>
        <v>43</v>
      </c>
      <c r="B47" s="1">
        <v>98</v>
      </c>
      <c r="C47" s="1" t="s">
        <v>3</v>
      </c>
      <c r="D47" s="1">
        <v>0</v>
      </c>
      <c r="E47" s="1">
        <v>178.268753</v>
      </c>
      <c r="F47" s="5" t="s">
        <v>8</v>
      </c>
    </row>
    <row r="48" spans="1:6" x14ac:dyDescent="0.25">
      <c r="A48">
        <f t="shared" si="0"/>
        <v>44</v>
      </c>
      <c r="B48" s="1">
        <v>99</v>
      </c>
      <c r="C48" s="1" t="s">
        <v>3</v>
      </c>
      <c r="D48" s="1">
        <v>0</v>
      </c>
      <c r="E48" s="1">
        <v>130.254797</v>
      </c>
      <c r="F48" s="5" t="s">
        <v>8</v>
      </c>
    </row>
    <row r="49" spans="1:6" x14ac:dyDescent="0.25">
      <c r="A49">
        <f t="shared" si="0"/>
        <v>45</v>
      </c>
      <c r="B49" s="1">
        <v>100</v>
      </c>
      <c r="C49" s="1" t="s">
        <v>3</v>
      </c>
      <c r="D49" s="1">
        <v>0</v>
      </c>
      <c r="E49" s="1">
        <v>354.37948899999998</v>
      </c>
      <c r="F49" s="5" t="s">
        <v>8</v>
      </c>
    </row>
    <row r="50" spans="1:6" x14ac:dyDescent="0.25">
      <c r="A50">
        <f t="shared" si="0"/>
        <v>46</v>
      </c>
      <c r="B50" s="1">
        <v>101</v>
      </c>
      <c r="C50" s="1" t="s">
        <v>3</v>
      </c>
      <c r="D50" s="1">
        <v>0</v>
      </c>
      <c r="E50" s="1">
        <v>2208.7185749999999</v>
      </c>
      <c r="F50" s="5" t="s">
        <v>8</v>
      </c>
    </row>
    <row r="51" spans="1:6" x14ac:dyDescent="0.25">
      <c r="A51">
        <f t="shared" si="0"/>
        <v>47</v>
      </c>
      <c r="B51" s="1">
        <v>102</v>
      </c>
      <c r="C51" s="1" t="s">
        <v>3</v>
      </c>
      <c r="D51" s="1">
        <v>0</v>
      </c>
      <c r="E51" s="1">
        <v>250.10104200000001</v>
      </c>
      <c r="F51" s="5" t="s">
        <v>8</v>
      </c>
    </row>
    <row r="52" spans="1:6" x14ac:dyDescent="0.25">
      <c r="A52">
        <f t="shared" si="0"/>
        <v>48</v>
      </c>
      <c r="B52" s="1">
        <v>103</v>
      </c>
      <c r="C52" s="1" t="s">
        <v>3</v>
      </c>
      <c r="D52" s="1">
        <v>0</v>
      </c>
      <c r="E52" s="1">
        <v>567.94468400000005</v>
      </c>
      <c r="F52" s="5" t="s">
        <v>8</v>
      </c>
    </row>
    <row r="53" spans="1:6" x14ac:dyDescent="0.25">
      <c r="A53">
        <f t="shared" si="0"/>
        <v>49</v>
      </c>
      <c r="B53" s="1">
        <v>104</v>
      </c>
      <c r="C53" s="1" t="s">
        <v>3</v>
      </c>
      <c r="D53" s="1">
        <v>0</v>
      </c>
      <c r="E53" s="1">
        <v>903.06380200000001</v>
      </c>
      <c r="F53" s="5" t="s">
        <v>8</v>
      </c>
    </row>
    <row r="54" spans="1:6" x14ac:dyDescent="0.25">
      <c r="A54">
        <f t="shared" si="0"/>
        <v>50</v>
      </c>
      <c r="B54" s="1">
        <v>105</v>
      </c>
      <c r="C54" s="1" t="s">
        <v>3</v>
      </c>
      <c r="D54" s="1">
        <v>0</v>
      </c>
      <c r="E54" s="1">
        <v>259.57713200000001</v>
      </c>
      <c r="F54" s="5" t="s">
        <v>8</v>
      </c>
    </row>
    <row r="55" spans="1:6" x14ac:dyDescent="0.25">
      <c r="A55">
        <f t="shared" si="0"/>
        <v>51</v>
      </c>
      <c r="B55" s="1">
        <v>106</v>
      </c>
      <c r="C55" s="1" t="s">
        <v>3</v>
      </c>
      <c r="D55" s="1">
        <v>0</v>
      </c>
      <c r="E55" s="1">
        <v>424.131393</v>
      </c>
      <c r="F55" s="5" t="s">
        <v>8</v>
      </c>
    </row>
    <row r="56" spans="1:6" x14ac:dyDescent="0.25">
      <c r="A56">
        <f t="shared" si="0"/>
        <v>52</v>
      </c>
      <c r="B56" s="1">
        <v>107</v>
      </c>
      <c r="C56" s="1" t="s">
        <v>3</v>
      </c>
      <c r="D56" s="1">
        <v>0</v>
      </c>
      <c r="E56" s="1">
        <v>236.013577</v>
      </c>
      <c r="F56" s="5" t="s">
        <v>8</v>
      </c>
    </row>
    <row r="57" spans="1:6" x14ac:dyDescent="0.25">
      <c r="A57">
        <f t="shared" si="0"/>
        <v>53</v>
      </c>
      <c r="B57" s="1">
        <v>108</v>
      </c>
      <c r="C57" s="1" t="s">
        <v>3</v>
      </c>
      <c r="D57" s="1">
        <v>0</v>
      </c>
      <c r="E57" s="1">
        <v>422.37987700000002</v>
      </c>
      <c r="F57" s="5" t="s">
        <v>8</v>
      </c>
    </row>
    <row r="58" spans="1:6" x14ac:dyDescent="0.25">
      <c r="A58">
        <f t="shared" si="0"/>
        <v>54</v>
      </c>
      <c r="B58" s="1">
        <v>109</v>
      </c>
      <c r="C58" s="1" t="s">
        <v>3</v>
      </c>
      <c r="D58" s="1">
        <v>0</v>
      </c>
      <c r="E58" s="1">
        <v>65.965354000000005</v>
      </c>
      <c r="F58" s="5" t="s">
        <v>8</v>
      </c>
    </row>
    <row r="59" spans="1:6" x14ac:dyDescent="0.25">
      <c r="A59">
        <f t="shared" si="0"/>
        <v>55</v>
      </c>
      <c r="B59" s="1">
        <v>110</v>
      </c>
      <c r="C59" s="1" t="s">
        <v>3</v>
      </c>
      <c r="D59" s="1">
        <v>0</v>
      </c>
      <c r="E59" s="1">
        <v>771.31965700000001</v>
      </c>
      <c r="F59" s="5" t="s">
        <v>8</v>
      </c>
    </row>
    <row r="60" spans="1:6" x14ac:dyDescent="0.25">
      <c r="A60">
        <f t="shared" si="0"/>
        <v>56</v>
      </c>
      <c r="B60" s="1">
        <v>111</v>
      </c>
      <c r="C60" s="1" t="s">
        <v>3</v>
      </c>
      <c r="D60" s="1">
        <v>0</v>
      </c>
      <c r="E60" s="1">
        <v>211.05518000000001</v>
      </c>
      <c r="F60" s="5" t="s">
        <v>8</v>
      </c>
    </row>
    <row r="61" spans="1:6" x14ac:dyDescent="0.25">
      <c r="A61">
        <f t="shared" si="0"/>
        <v>57</v>
      </c>
      <c r="B61" s="1">
        <v>112</v>
      </c>
      <c r="C61" s="1" t="s">
        <v>3</v>
      </c>
      <c r="D61" s="1">
        <v>0</v>
      </c>
      <c r="E61" s="1">
        <v>557.66086600000006</v>
      </c>
      <c r="F61" s="5" t="s">
        <v>8</v>
      </c>
    </row>
    <row r="62" spans="1:6" x14ac:dyDescent="0.25">
      <c r="A62">
        <f t="shared" si="0"/>
        <v>58</v>
      </c>
      <c r="B62" s="1">
        <v>113</v>
      </c>
      <c r="C62" s="1" t="s">
        <v>3</v>
      </c>
      <c r="D62" s="1">
        <v>0</v>
      </c>
      <c r="E62" s="1">
        <v>291.37016799999998</v>
      </c>
      <c r="F62" s="5" t="s">
        <v>8</v>
      </c>
    </row>
    <row r="63" spans="1:6" x14ac:dyDescent="0.25">
      <c r="A63">
        <f t="shared" si="0"/>
        <v>59</v>
      </c>
      <c r="B63" s="1">
        <v>114</v>
      </c>
      <c r="C63" s="1" t="s">
        <v>3</v>
      </c>
      <c r="D63" s="1">
        <v>0</v>
      </c>
      <c r="E63" s="1">
        <v>167.63481400000001</v>
      </c>
      <c r="F63" s="5" t="s">
        <v>8</v>
      </c>
    </row>
    <row r="64" spans="1:6" x14ac:dyDescent="0.25">
      <c r="A64">
        <f t="shared" si="0"/>
        <v>60</v>
      </c>
      <c r="B64" s="1">
        <v>116</v>
      </c>
      <c r="C64" s="1" t="s">
        <v>3</v>
      </c>
      <c r="D64" s="1">
        <v>0</v>
      </c>
      <c r="E64" s="1">
        <v>209.59383299999999</v>
      </c>
      <c r="F64" s="5" t="s">
        <v>8</v>
      </c>
    </row>
    <row r="65" spans="1:6" x14ac:dyDescent="0.25">
      <c r="A65">
        <f t="shared" si="0"/>
        <v>61</v>
      </c>
      <c r="B65" s="1">
        <v>118</v>
      </c>
      <c r="C65" s="1" t="s">
        <v>3</v>
      </c>
      <c r="D65" s="1">
        <v>0</v>
      </c>
      <c r="E65" s="1">
        <v>265.73844200000002</v>
      </c>
      <c r="F65" s="5" t="s">
        <v>8</v>
      </c>
    </row>
    <row r="66" spans="1:6" x14ac:dyDescent="0.25">
      <c r="A66">
        <f t="shared" si="0"/>
        <v>62</v>
      </c>
      <c r="B66" s="1">
        <v>119</v>
      </c>
      <c r="C66" s="1" t="s">
        <v>3</v>
      </c>
      <c r="D66" s="1">
        <v>0</v>
      </c>
      <c r="E66" s="1">
        <v>787.81631100000004</v>
      </c>
      <c r="F66" s="5" t="s">
        <v>8</v>
      </c>
    </row>
    <row r="67" spans="1:6" x14ac:dyDescent="0.25">
      <c r="A67">
        <f t="shared" si="0"/>
        <v>63</v>
      </c>
      <c r="B67" s="1">
        <v>121</v>
      </c>
      <c r="C67" s="1" t="s">
        <v>3</v>
      </c>
      <c r="D67" s="1">
        <v>0</v>
      </c>
      <c r="E67" s="1">
        <v>239.372049</v>
      </c>
      <c r="F67" s="5" t="s">
        <v>8</v>
      </c>
    </row>
    <row r="68" spans="1:6" x14ac:dyDescent="0.25">
      <c r="A68">
        <f t="shared" si="0"/>
        <v>64</v>
      </c>
      <c r="B68" s="1">
        <v>122</v>
      </c>
      <c r="C68" s="1" t="s">
        <v>3</v>
      </c>
      <c r="D68" s="1">
        <v>0</v>
      </c>
      <c r="E68" s="1">
        <v>276.59700500000002</v>
      </c>
      <c r="F68" s="5" t="s">
        <v>8</v>
      </c>
    </row>
    <row r="69" spans="1:6" x14ac:dyDescent="0.25">
      <c r="A69">
        <f t="shared" si="0"/>
        <v>65</v>
      </c>
      <c r="B69" s="1">
        <v>123</v>
      </c>
      <c r="C69" s="1" t="s">
        <v>3</v>
      </c>
      <c r="D69" s="1">
        <v>0</v>
      </c>
      <c r="E69" s="1">
        <v>182.169523</v>
      </c>
      <c r="F69" s="5" t="s">
        <v>8</v>
      </c>
    </row>
    <row r="70" spans="1:6" x14ac:dyDescent="0.25">
      <c r="A70">
        <f t="shared" si="0"/>
        <v>66</v>
      </c>
      <c r="B70" s="1">
        <v>124</v>
      </c>
      <c r="C70" s="1" t="s">
        <v>3</v>
      </c>
      <c r="D70" s="1">
        <v>0</v>
      </c>
      <c r="E70" s="1">
        <v>449.81468799999999</v>
      </c>
      <c r="F70" s="5" t="s">
        <v>8</v>
      </c>
    </row>
    <row r="71" spans="1:6" x14ac:dyDescent="0.25">
      <c r="A71">
        <f t="shared" ref="A71:A134" si="1">A70+1</f>
        <v>67</v>
      </c>
      <c r="B71" s="1">
        <v>129</v>
      </c>
      <c r="C71" s="1" t="s">
        <v>3</v>
      </c>
      <c r="D71" s="1">
        <v>0</v>
      </c>
      <c r="E71" s="1">
        <v>1762.7275400000001</v>
      </c>
      <c r="F71" s="5" t="s">
        <v>8</v>
      </c>
    </row>
    <row r="72" spans="1:6" x14ac:dyDescent="0.25">
      <c r="A72">
        <f t="shared" si="1"/>
        <v>68</v>
      </c>
      <c r="B72" s="1">
        <v>130</v>
      </c>
      <c r="C72" s="1" t="s">
        <v>3</v>
      </c>
      <c r="D72" s="1">
        <v>0</v>
      </c>
      <c r="E72" s="1">
        <v>638.91592800000001</v>
      </c>
      <c r="F72" s="5" t="s">
        <v>8</v>
      </c>
    </row>
    <row r="73" spans="1:6" x14ac:dyDescent="0.25">
      <c r="A73">
        <f t="shared" si="1"/>
        <v>69</v>
      </c>
      <c r="B73" s="1">
        <v>131</v>
      </c>
      <c r="C73" s="1" t="s">
        <v>3</v>
      </c>
      <c r="D73" s="1">
        <v>0</v>
      </c>
      <c r="E73" s="1">
        <v>401.03078799999997</v>
      </c>
      <c r="F73" s="5" t="s">
        <v>8</v>
      </c>
    </row>
    <row r="74" spans="1:6" x14ac:dyDescent="0.25">
      <c r="A74">
        <f t="shared" si="1"/>
        <v>70</v>
      </c>
      <c r="B74" s="1">
        <v>132</v>
      </c>
      <c r="C74" s="1" t="s">
        <v>3</v>
      </c>
      <c r="D74" s="1">
        <v>0</v>
      </c>
      <c r="E74" s="1">
        <v>280.66777400000001</v>
      </c>
      <c r="F74" s="5" t="s">
        <v>8</v>
      </c>
    </row>
    <row r="75" spans="1:6" x14ac:dyDescent="0.25">
      <c r="A75">
        <f t="shared" si="1"/>
        <v>71</v>
      </c>
      <c r="B75" s="1">
        <v>133</v>
      </c>
      <c r="C75" s="1" t="s">
        <v>3</v>
      </c>
      <c r="D75" s="1">
        <v>0</v>
      </c>
      <c r="E75" s="1">
        <v>1116.109913</v>
      </c>
      <c r="F75" s="5" t="s">
        <v>8</v>
      </c>
    </row>
    <row r="76" spans="1:6" x14ac:dyDescent="0.25">
      <c r="A76">
        <f t="shared" si="1"/>
        <v>72</v>
      </c>
      <c r="B76" s="1">
        <v>134</v>
      </c>
      <c r="C76" s="1" t="s">
        <v>3</v>
      </c>
      <c r="D76" s="1">
        <v>0</v>
      </c>
      <c r="E76" s="1">
        <v>219.37697900000001</v>
      </c>
      <c r="F76" s="5" t="s">
        <v>8</v>
      </c>
    </row>
    <row r="77" spans="1:6" x14ac:dyDescent="0.25">
      <c r="A77">
        <f t="shared" si="1"/>
        <v>73</v>
      </c>
      <c r="B77" s="1">
        <v>135</v>
      </c>
      <c r="C77" s="1" t="s">
        <v>3</v>
      </c>
      <c r="D77" s="1">
        <v>0</v>
      </c>
      <c r="E77" s="1">
        <v>281.39232199999998</v>
      </c>
      <c r="F77" s="5" t="s">
        <v>8</v>
      </c>
    </row>
    <row r="78" spans="1:6" x14ac:dyDescent="0.25">
      <c r="A78">
        <f t="shared" si="1"/>
        <v>74</v>
      </c>
      <c r="B78" s="1">
        <v>136</v>
      </c>
      <c r="C78" s="1" t="s">
        <v>3</v>
      </c>
      <c r="D78" s="1">
        <v>0</v>
      </c>
      <c r="E78" s="1">
        <v>264.13618300000002</v>
      </c>
      <c r="F78" s="5" t="s">
        <v>8</v>
      </c>
    </row>
    <row r="79" spans="1:6" x14ac:dyDescent="0.25">
      <c r="A79">
        <f t="shared" si="1"/>
        <v>75</v>
      </c>
      <c r="B79" s="1">
        <v>137</v>
      </c>
      <c r="C79" s="1" t="s">
        <v>3</v>
      </c>
      <c r="D79" s="1">
        <v>0</v>
      </c>
      <c r="E79" s="1">
        <v>126.988381</v>
      </c>
      <c r="F79" s="5" t="s">
        <v>8</v>
      </c>
    </row>
    <row r="80" spans="1:6" x14ac:dyDescent="0.25">
      <c r="A80">
        <f t="shared" si="1"/>
        <v>76</v>
      </c>
      <c r="B80" s="1">
        <v>138</v>
      </c>
      <c r="C80" s="1" t="s">
        <v>3</v>
      </c>
      <c r="D80" s="1">
        <v>0</v>
      </c>
      <c r="E80" s="1">
        <v>139.33544599999999</v>
      </c>
      <c r="F80" s="5" t="s">
        <v>8</v>
      </c>
    </row>
    <row r="81" spans="1:6" x14ac:dyDescent="0.25">
      <c r="A81">
        <f t="shared" si="1"/>
        <v>77</v>
      </c>
      <c r="B81" s="1">
        <v>139</v>
      </c>
      <c r="C81" s="1" t="s">
        <v>3</v>
      </c>
      <c r="D81" s="1">
        <v>0</v>
      </c>
      <c r="E81" s="1">
        <v>239.45080400000001</v>
      </c>
      <c r="F81" s="5" t="s">
        <v>8</v>
      </c>
    </row>
    <row r="82" spans="1:6" x14ac:dyDescent="0.25">
      <c r="A82">
        <f t="shared" si="1"/>
        <v>78</v>
      </c>
      <c r="B82" s="1">
        <v>140</v>
      </c>
      <c r="C82" s="1" t="s">
        <v>3</v>
      </c>
      <c r="D82" s="1">
        <v>0</v>
      </c>
      <c r="E82" s="1">
        <v>421.17404699999997</v>
      </c>
      <c r="F82" s="5" t="s">
        <v>8</v>
      </c>
    </row>
    <row r="83" spans="1:6" x14ac:dyDescent="0.25">
      <c r="A83">
        <f t="shared" si="1"/>
        <v>79</v>
      </c>
      <c r="B83" s="1">
        <v>141</v>
      </c>
      <c r="C83" s="1" t="s">
        <v>3</v>
      </c>
      <c r="D83" s="1">
        <v>0</v>
      </c>
      <c r="E83" s="1">
        <v>328.20353599999999</v>
      </c>
      <c r="F83" s="5" t="s">
        <v>8</v>
      </c>
    </row>
    <row r="84" spans="1:6" x14ac:dyDescent="0.25">
      <c r="A84">
        <f t="shared" si="1"/>
        <v>80</v>
      </c>
      <c r="B84" s="1">
        <v>142</v>
      </c>
      <c r="C84" s="1" t="s">
        <v>3</v>
      </c>
      <c r="D84" s="1">
        <v>0</v>
      </c>
      <c r="E84" s="1">
        <v>212.024394</v>
      </c>
      <c r="F84" s="5" t="s">
        <v>8</v>
      </c>
    </row>
    <row r="85" spans="1:6" x14ac:dyDescent="0.25">
      <c r="A85">
        <f t="shared" si="1"/>
        <v>81</v>
      </c>
      <c r="B85" s="1">
        <v>143</v>
      </c>
      <c r="C85" s="1" t="s">
        <v>3</v>
      </c>
      <c r="D85" s="1">
        <v>0</v>
      </c>
      <c r="E85" s="1">
        <v>207.89692099999999</v>
      </c>
      <c r="F85" s="5" t="s">
        <v>8</v>
      </c>
    </row>
    <row r="86" spans="1:6" x14ac:dyDescent="0.25">
      <c r="A86">
        <f t="shared" si="1"/>
        <v>82</v>
      </c>
      <c r="B86" s="1">
        <v>144</v>
      </c>
      <c r="C86" s="1" t="s">
        <v>3</v>
      </c>
      <c r="D86" s="1">
        <v>0</v>
      </c>
      <c r="E86" s="1">
        <v>290.244756</v>
      </c>
      <c r="F86" s="5" t="s">
        <v>8</v>
      </c>
    </row>
    <row r="87" spans="1:6" x14ac:dyDescent="0.25">
      <c r="A87">
        <f t="shared" si="1"/>
        <v>83</v>
      </c>
      <c r="B87" s="1">
        <v>145</v>
      </c>
      <c r="C87" s="1" t="s">
        <v>3</v>
      </c>
      <c r="D87" s="1">
        <v>0</v>
      </c>
      <c r="E87" s="1">
        <v>217.820776</v>
      </c>
      <c r="F87" s="5" t="s">
        <v>8</v>
      </c>
    </row>
    <row r="88" spans="1:6" x14ac:dyDescent="0.25">
      <c r="A88">
        <f t="shared" si="1"/>
        <v>84</v>
      </c>
      <c r="B88" s="1">
        <v>146</v>
      </c>
      <c r="C88" s="1" t="s">
        <v>3</v>
      </c>
      <c r="D88" s="1">
        <v>0</v>
      </c>
      <c r="E88" s="1">
        <v>260.60199999999998</v>
      </c>
      <c r="F88" s="5" t="s">
        <v>8</v>
      </c>
    </row>
    <row r="89" spans="1:6" x14ac:dyDescent="0.25">
      <c r="A89">
        <f t="shared" si="1"/>
        <v>85</v>
      </c>
      <c r="B89" s="1">
        <v>147</v>
      </c>
      <c r="C89" s="1" t="s">
        <v>3</v>
      </c>
      <c r="D89" s="1">
        <v>0</v>
      </c>
      <c r="E89" s="1">
        <v>226.21012999999999</v>
      </c>
      <c r="F89" s="5" t="s">
        <v>8</v>
      </c>
    </row>
    <row r="90" spans="1:6" x14ac:dyDescent="0.25">
      <c r="A90">
        <f t="shared" si="1"/>
        <v>86</v>
      </c>
      <c r="B90" s="1">
        <v>148</v>
      </c>
      <c r="C90" s="1" t="s">
        <v>3</v>
      </c>
      <c r="D90" s="1">
        <v>0</v>
      </c>
      <c r="E90" s="1">
        <v>111.36895</v>
      </c>
      <c r="F90" s="5" t="s">
        <v>8</v>
      </c>
    </row>
    <row r="91" spans="1:6" x14ac:dyDescent="0.25">
      <c r="A91">
        <f t="shared" si="1"/>
        <v>87</v>
      </c>
      <c r="B91" s="1">
        <v>149</v>
      </c>
      <c r="C91" s="1" t="s">
        <v>3</v>
      </c>
      <c r="D91" s="1">
        <v>0</v>
      </c>
      <c r="E91" s="1">
        <v>203.192611</v>
      </c>
      <c r="F91" s="5" t="s">
        <v>8</v>
      </c>
    </row>
    <row r="92" spans="1:6" x14ac:dyDescent="0.25">
      <c r="A92">
        <f t="shared" si="1"/>
        <v>88</v>
      </c>
      <c r="B92" s="1">
        <v>150</v>
      </c>
      <c r="C92" s="1" t="s">
        <v>3</v>
      </c>
      <c r="D92" s="1">
        <v>0</v>
      </c>
      <c r="E92" s="1">
        <v>137.54507799999999</v>
      </c>
      <c r="F92" s="5" t="s">
        <v>8</v>
      </c>
    </row>
    <row r="93" spans="1:6" x14ac:dyDescent="0.25">
      <c r="A93">
        <f t="shared" si="1"/>
        <v>89</v>
      </c>
      <c r="B93" s="1">
        <v>151</v>
      </c>
      <c r="C93" s="1" t="s">
        <v>3</v>
      </c>
      <c r="D93" s="1">
        <v>0</v>
      </c>
      <c r="E93" s="1">
        <v>70.301439999999999</v>
      </c>
      <c r="F93" s="5" t="s">
        <v>8</v>
      </c>
    </row>
    <row r="94" spans="1:6" x14ac:dyDescent="0.25">
      <c r="A94">
        <f t="shared" si="1"/>
        <v>90</v>
      </c>
      <c r="B94" s="1">
        <v>154</v>
      </c>
      <c r="C94" s="1" t="s">
        <v>3</v>
      </c>
      <c r="D94" s="1">
        <v>0</v>
      </c>
      <c r="E94" s="1">
        <v>676.11022300000002</v>
      </c>
      <c r="F94" s="5" t="s">
        <v>8</v>
      </c>
    </row>
    <row r="95" spans="1:6" x14ac:dyDescent="0.25">
      <c r="A95">
        <f t="shared" si="1"/>
        <v>91</v>
      </c>
      <c r="B95" s="1">
        <v>155</v>
      </c>
      <c r="C95" s="1" t="s">
        <v>3</v>
      </c>
      <c r="D95" s="1">
        <v>0</v>
      </c>
      <c r="E95" s="1">
        <v>108.59396700000001</v>
      </c>
      <c r="F95" s="5" t="s">
        <v>8</v>
      </c>
    </row>
    <row r="96" spans="1:6" x14ac:dyDescent="0.25">
      <c r="A96">
        <f t="shared" si="1"/>
        <v>92</v>
      </c>
      <c r="B96" s="1">
        <v>156</v>
      </c>
      <c r="C96" s="1" t="s">
        <v>3</v>
      </c>
      <c r="D96" s="1">
        <v>0</v>
      </c>
      <c r="E96" s="1">
        <v>315.235005</v>
      </c>
      <c r="F96" s="5" t="s">
        <v>8</v>
      </c>
    </row>
    <row r="97" spans="1:6" x14ac:dyDescent="0.25">
      <c r="A97">
        <f t="shared" si="1"/>
        <v>93</v>
      </c>
      <c r="B97" s="1">
        <v>157</v>
      </c>
      <c r="C97" s="1" t="s">
        <v>3</v>
      </c>
      <c r="D97" s="1">
        <v>0</v>
      </c>
      <c r="E97" s="1">
        <v>363.34498100000002</v>
      </c>
      <c r="F97" s="5" t="s">
        <v>8</v>
      </c>
    </row>
    <row r="98" spans="1:6" x14ac:dyDescent="0.25">
      <c r="A98">
        <f t="shared" si="1"/>
        <v>94</v>
      </c>
      <c r="B98" s="1">
        <v>158</v>
      </c>
      <c r="C98" s="1" t="s">
        <v>3</v>
      </c>
      <c r="D98" s="1">
        <v>0</v>
      </c>
      <c r="E98" s="1">
        <v>207.25567899999999</v>
      </c>
      <c r="F98" s="5" t="s">
        <v>8</v>
      </c>
    </row>
    <row r="99" spans="1:6" x14ac:dyDescent="0.25">
      <c r="A99">
        <f t="shared" si="1"/>
        <v>95</v>
      </c>
      <c r="B99" s="1">
        <v>159</v>
      </c>
      <c r="C99" s="1" t="s">
        <v>3</v>
      </c>
      <c r="D99" s="1">
        <v>0</v>
      </c>
      <c r="E99" s="1">
        <v>164.592063</v>
      </c>
      <c r="F99" s="5" t="s">
        <v>8</v>
      </c>
    </row>
    <row r="100" spans="1:6" x14ac:dyDescent="0.25">
      <c r="A100">
        <f t="shared" si="1"/>
        <v>96</v>
      </c>
      <c r="B100" s="1">
        <v>160</v>
      </c>
      <c r="C100" s="1" t="s">
        <v>3</v>
      </c>
      <c r="D100" s="1">
        <v>0</v>
      </c>
      <c r="E100" s="1">
        <v>375.163161</v>
      </c>
      <c r="F100" s="5" t="s">
        <v>8</v>
      </c>
    </row>
    <row r="101" spans="1:6" x14ac:dyDescent="0.25">
      <c r="A101">
        <f t="shared" si="1"/>
        <v>97</v>
      </c>
      <c r="B101" s="1">
        <v>163</v>
      </c>
      <c r="C101" s="1" t="s">
        <v>3</v>
      </c>
      <c r="D101" s="1">
        <v>0</v>
      </c>
      <c r="E101" s="1">
        <v>456.13890500000002</v>
      </c>
      <c r="F101" s="5" t="s">
        <v>8</v>
      </c>
    </row>
    <row r="102" spans="1:6" x14ac:dyDescent="0.25">
      <c r="A102">
        <f t="shared" si="1"/>
        <v>98</v>
      </c>
      <c r="B102" s="1">
        <v>165</v>
      </c>
      <c r="C102" s="1" t="s">
        <v>3</v>
      </c>
      <c r="D102" s="1">
        <v>0</v>
      </c>
      <c r="E102" s="1">
        <v>170.482777</v>
      </c>
      <c r="F102" s="5" t="s">
        <v>8</v>
      </c>
    </row>
    <row r="103" spans="1:6" x14ac:dyDescent="0.25">
      <c r="A103">
        <f t="shared" si="1"/>
        <v>99</v>
      </c>
      <c r="B103" s="1">
        <v>166</v>
      </c>
      <c r="C103" s="1" t="s">
        <v>3</v>
      </c>
      <c r="D103" s="1">
        <v>0</v>
      </c>
      <c r="E103" s="1">
        <v>189.57251199999999</v>
      </c>
      <c r="F103" s="5" t="s">
        <v>8</v>
      </c>
    </row>
    <row r="104" spans="1:6" x14ac:dyDescent="0.25">
      <c r="A104">
        <f t="shared" si="1"/>
        <v>100</v>
      </c>
      <c r="B104" s="1">
        <v>167</v>
      </c>
      <c r="C104" s="1" t="s">
        <v>3</v>
      </c>
      <c r="D104" s="1">
        <v>0</v>
      </c>
      <c r="E104" s="1">
        <v>113.136217</v>
      </c>
      <c r="F104" s="5" t="s">
        <v>8</v>
      </c>
    </row>
    <row r="105" spans="1:6" x14ac:dyDescent="0.25">
      <c r="A105">
        <f t="shared" si="1"/>
        <v>101</v>
      </c>
      <c r="B105" s="1">
        <v>169</v>
      </c>
      <c r="C105" s="1" t="s">
        <v>3</v>
      </c>
      <c r="D105" s="1">
        <v>0</v>
      </c>
      <c r="E105" s="1">
        <v>402.53776699999997</v>
      </c>
      <c r="F105" s="5" t="s">
        <v>8</v>
      </c>
    </row>
    <row r="106" spans="1:6" x14ac:dyDescent="0.25">
      <c r="A106">
        <f t="shared" si="1"/>
        <v>102</v>
      </c>
      <c r="B106" s="1">
        <v>170</v>
      </c>
      <c r="C106" s="1" t="s">
        <v>3</v>
      </c>
      <c r="D106" s="1">
        <v>0</v>
      </c>
      <c r="E106" s="1">
        <v>114.042216</v>
      </c>
      <c r="F106" s="5" t="s">
        <v>8</v>
      </c>
    </row>
    <row r="107" spans="1:6" x14ac:dyDescent="0.25">
      <c r="A107">
        <f t="shared" si="1"/>
        <v>103</v>
      </c>
      <c r="B107" s="1">
        <v>171</v>
      </c>
      <c r="C107" s="1" t="s">
        <v>3</v>
      </c>
      <c r="D107" s="1">
        <v>0</v>
      </c>
      <c r="E107" s="1">
        <v>118.190201</v>
      </c>
      <c r="F107" s="5" t="s">
        <v>8</v>
      </c>
    </row>
    <row r="108" spans="1:6" x14ac:dyDescent="0.25">
      <c r="A108">
        <f t="shared" si="1"/>
        <v>104</v>
      </c>
      <c r="B108" s="1">
        <v>172</v>
      </c>
      <c r="C108" s="1" t="s">
        <v>3</v>
      </c>
      <c r="D108" s="1">
        <v>0</v>
      </c>
      <c r="E108" s="1">
        <v>144.00387900000001</v>
      </c>
      <c r="F108" s="5" t="s">
        <v>8</v>
      </c>
    </row>
    <row r="109" spans="1:6" x14ac:dyDescent="0.25">
      <c r="A109">
        <f t="shared" si="1"/>
        <v>105</v>
      </c>
      <c r="B109" s="1">
        <v>175</v>
      </c>
      <c r="C109" s="1" t="s">
        <v>3</v>
      </c>
      <c r="D109" s="1">
        <v>0</v>
      </c>
      <c r="E109" s="1">
        <v>170.413647</v>
      </c>
      <c r="F109" s="5" t="s">
        <v>8</v>
      </c>
    </row>
    <row r="110" spans="1:6" x14ac:dyDescent="0.25">
      <c r="A110">
        <f t="shared" si="1"/>
        <v>106</v>
      </c>
      <c r="B110" s="1">
        <v>176</v>
      </c>
      <c r="C110" s="1" t="s">
        <v>3</v>
      </c>
      <c r="D110" s="1">
        <v>0</v>
      </c>
      <c r="E110" s="1">
        <v>140.97250399999999</v>
      </c>
      <c r="F110" s="5" t="s">
        <v>8</v>
      </c>
    </row>
    <row r="111" spans="1:6" x14ac:dyDescent="0.25">
      <c r="A111">
        <f t="shared" si="1"/>
        <v>107</v>
      </c>
      <c r="B111" s="1">
        <v>177</v>
      </c>
      <c r="C111" s="1" t="s">
        <v>3</v>
      </c>
      <c r="D111" s="1">
        <v>0</v>
      </c>
      <c r="E111" s="1">
        <v>65.353932999999998</v>
      </c>
      <c r="F111" s="5" t="s">
        <v>8</v>
      </c>
    </row>
    <row r="112" spans="1:6" x14ac:dyDescent="0.25">
      <c r="A112">
        <f t="shared" si="1"/>
        <v>108</v>
      </c>
      <c r="B112" s="1">
        <v>184</v>
      </c>
      <c r="C112" s="1" t="s">
        <v>3</v>
      </c>
      <c r="D112" s="1">
        <v>0</v>
      </c>
      <c r="E112" s="1">
        <v>260.09376600000002</v>
      </c>
      <c r="F112" s="5" t="s">
        <v>8</v>
      </c>
    </row>
    <row r="113" spans="1:6" x14ac:dyDescent="0.25">
      <c r="A113">
        <f t="shared" si="1"/>
        <v>109</v>
      </c>
      <c r="B113" s="1">
        <v>185</v>
      </c>
      <c r="C113" s="1" t="s">
        <v>3</v>
      </c>
      <c r="D113" s="1">
        <v>0</v>
      </c>
      <c r="E113" s="1">
        <v>231.41427300000001</v>
      </c>
      <c r="F113" s="5" t="s">
        <v>8</v>
      </c>
    </row>
    <row r="114" spans="1:6" x14ac:dyDescent="0.25">
      <c r="A114">
        <f t="shared" si="1"/>
        <v>110</v>
      </c>
      <c r="B114" s="1">
        <v>186</v>
      </c>
      <c r="C114" s="1" t="s">
        <v>3</v>
      </c>
      <c r="D114" s="1">
        <v>0</v>
      </c>
      <c r="E114" s="1">
        <v>323.75316800000002</v>
      </c>
      <c r="F114" s="5" t="s">
        <v>8</v>
      </c>
    </row>
    <row r="115" spans="1:6" x14ac:dyDescent="0.25">
      <c r="A115">
        <f t="shared" si="1"/>
        <v>111</v>
      </c>
      <c r="B115" s="1">
        <v>188</v>
      </c>
      <c r="C115" s="1" t="s">
        <v>3</v>
      </c>
      <c r="D115" s="1">
        <v>0</v>
      </c>
      <c r="E115" s="1">
        <v>116.202428</v>
      </c>
      <c r="F115" s="5" t="s">
        <v>8</v>
      </c>
    </row>
    <row r="116" spans="1:6" x14ac:dyDescent="0.25">
      <c r="A116">
        <f t="shared" si="1"/>
        <v>112</v>
      </c>
      <c r="B116" s="1">
        <v>189</v>
      </c>
      <c r="C116" s="1" t="s">
        <v>3</v>
      </c>
      <c r="D116" s="1">
        <v>0</v>
      </c>
      <c r="E116" s="1">
        <v>287.07592699999998</v>
      </c>
      <c r="F116" s="5" t="s">
        <v>8</v>
      </c>
    </row>
    <row r="117" spans="1:6" x14ac:dyDescent="0.25">
      <c r="A117">
        <f t="shared" si="1"/>
        <v>113</v>
      </c>
      <c r="B117" s="1">
        <v>190</v>
      </c>
      <c r="C117" s="1" t="s">
        <v>3</v>
      </c>
      <c r="D117" s="1">
        <v>0</v>
      </c>
      <c r="E117" s="1">
        <v>409.01669500000003</v>
      </c>
      <c r="F117" s="5" t="s">
        <v>8</v>
      </c>
    </row>
    <row r="118" spans="1:6" x14ac:dyDescent="0.25">
      <c r="A118">
        <f t="shared" si="1"/>
        <v>114</v>
      </c>
      <c r="B118" s="1">
        <v>191</v>
      </c>
      <c r="C118" s="1" t="s">
        <v>3</v>
      </c>
      <c r="D118" s="1">
        <v>0</v>
      </c>
      <c r="E118" s="1">
        <v>537.10729900000001</v>
      </c>
      <c r="F118" s="5" t="s">
        <v>8</v>
      </c>
    </row>
    <row r="119" spans="1:6" x14ac:dyDescent="0.25">
      <c r="A119">
        <f t="shared" si="1"/>
        <v>115</v>
      </c>
      <c r="B119" s="1">
        <v>192</v>
      </c>
      <c r="C119" s="1" t="s">
        <v>3</v>
      </c>
      <c r="D119" s="1">
        <v>0</v>
      </c>
      <c r="E119" s="1">
        <v>255.379042</v>
      </c>
      <c r="F119" s="5" t="s">
        <v>8</v>
      </c>
    </row>
    <row r="120" spans="1:6" x14ac:dyDescent="0.25">
      <c r="A120">
        <f t="shared" si="1"/>
        <v>116</v>
      </c>
      <c r="B120" s="1">
        <v>193</v>
      </c>
      <c r="C120" s="1" t="s">
        <v>3</v>
      </c>
      <c r="D120" s="1">
        <v>0</v>
      </c>
      <c r="E120" s="1">
        <v>335.71590700000002</v>
      </c>
      <c r="F120" s="5" t="s">
        <v>8</v>
      </c>
    </row>
    <row r="121" spans="1:6" x14ac:dyDescent="0.25">
      <c r="A121">
        <f t="shared" si="1"/>
        <v>117</v>
      </c>
      <c r="B121" s="1">
        <v>194</v>
      </c>
      <c r="C121" s="1" t="s">
        <v>3</v>
      </c>
      <c r="D121" s="1">
        <v>0</v>
      </c>
      <c r="E121" s="1">
        <v>132.588751</v>
      </c>
      <c r="F121" s="5" t="s">
        <v>8</v>
      </c>
    </row>
    <row r="122" spans="1:6" x14ac:dyDescent="0.25">
      <c r="A122">
        <f t="shared" si="1"/>
        <v>118</v>
      </c>
      <c r="B122" s="1">
        <v>195</v>
      </c>
      <c r="C122" s="1" t="s">
        <v>3</v>
      </c>
      <c r="D122" s="1">
        <v>0</v>
      </c>
      <c r="E122" s="1">
        <v>163.040761</v>
      </c>
      <c r="F122" s="5" t="s">
        <v>8</v>
      </c>
    </row>
    <row r="123" spans="1:6" x14ac:dyDescent="0.25">
      <c r="A123">
        <f t="shared" si="1"/>
        <v>119</v>
      </c>
      <c r="B123" s="1">
        <v>196</v>
      </c>
      <c r="C123" s="1" t="s">
        <v>3</v>
      </c>
      <c r="D123" s="1">
        <v>0</v>
      </c>
      <c r="E123" s="1">
        <v>319.96031699999997</v>
      </c>
      <c r="F123" s="5" t="s">
        <v>8</v>
      </c>
    </row>
    <row r="124" spans="1:6" x14ac:dyDescent="0.25">
      <c r="A124">
        <f t="shared" si="1"/>
        <v>120</v>
      </c>
      <c r="B124" s="1">
        <v>197</v>
      </c>
      <c r="C124" s="1" t="s">
        <v>3</v>
      </c>
      <c r="D124" s="1">
        <v>0</v>
      </c>
      <c r="E124" s="1">
        <v>553.79395</v>
      </c>
      <c r="F124" s="5" t="s">
        <v>8</v>
      </c>
    </row>
    <row r="125" spans="1:6" x14ac:dyDescent="0.25">
      <c r="A125">
        <f t="shared" si="1"/>
        <v>121</v>
      </c>
      <c r="B125" s="1">
        <v>199</v>
      </c>
      <c r="C125" s="1" t="s">
        <v>3</v>
      </c>
      <c r="D125" s="1">
        <v>0</v>
      </c>
      <c r="E125" s="1">
        <v>446.21505000000002</v>
      </c>
      <c r="F125" s="5" t="s">
        <v>8</v>
      </c>
    </row>
    <row r="126" spans="1:6" x14ac:dyDescent="0.25">
      <c r="A126">
        <f t="shared" si="1"/>
        <v>122</v>
      </c>
      <c r="B126" s="1">
        <v>200</v>
      </c>
      <c r="C126" s="1" t="s">
        <v>3</v>
      </c>
      <c r="D126" s="1">
        <v>0</v>
      </c>
      <c r="E126" s="1">
        <v>167.64146400000001</v>
      </c>
      <c r="F126" s="5" t="s">
        <v>8</v>
      </c>
    </row>
    <row r="127" spans="1:6" x14ac:dyDescent="0.25">
      <c r="A127">
        <f t="shared" si="1"/>
        <v>123</v>
      </c>
      <c r="B127" s="1">
        <v>201</v>
      </c>
      <c r="C127" s="1" t="s">
        <v>3</v>
      </c>
      <c r="D127" s="1">
        <v>0</v>
      </c>
      <c r="E127" s="1">
        <v>247.28432100000001</v>
      </c>
      <c r="F127" s="5" t="s">
        <v>8</v>
      </c>
    </row>
    <row r="128" spans="1:6" x14ac:dyDescent="0.25">
      <c r="A128">
        <f t="shared" si="1"/>
        <v>124</v>
      </c>
      <c r="B128" s="1">
        <v>202</v>
      </c>
      <c r="C128" s="1" t="s">
        <v>3</v>
      </c>
      <c r="D128" s="1">
        <v>0</v>
      </c>
      <c r="E128" s="1">
        <v>262.80854499999998</v>
      </c>
      <c r="F128" s="5" t="s">
        <v>8</v>
      </c>
    </row>
    <row r="129" spans="1:6" x14ac:dyDescent="0.25">
      <c r="A129">
        <f t="shared" si="1"/>
        <v>125</v>
      </c>
      <c r="B129" s="1">
        <v>203</v>
      </c>
      <c r="C129" s="1" t="s">
        <v>3</v>
      </c>
      <c r="D129" s="1">
        <v>0</v>
      </c>
      <c r="E129" s="1">
        <v>304.777715</v>
      </c>
      <c r="F129" s="5" t="s">
        <v>8</v>
      </c>
    </row>
    <row r="130" spans="1:6" x14ac:dyDescent="0.25">
      <c r="A130">
        <f t="shared" si="1"/>
        <v>126</v>
      </c>
      <c r="B130" s="1">
        <v>204</v>
      </c>
      <c r="C130" s="1" t="s">
        <v>3</v>
      </c>
      <c r="D130" s="1">
        <v>0</v>
      </c>
      <c r="E130" s="1">
        <v>169.08978200000001</v>
      </c>
      <c r="F130" s="5" t="s">
        <v>8</v>
      </c>
    </row>
    <row r="131" spans="1:6" x14ac:dyDescent="0.25">
      <c r="A131">
        <f t="shared" si="1"/>
        <v>127</v>
      </c>
      <c r="B131" s="1">
        <v>205</v>
      </c>
      <c r="C131" s="1" t="s">
        <v>3</v>
      </c>
      <c r="D131" s="1">
        <v>0</v>
      </c>
      <c r="E131" s="1">
        <v>400.57763799999998</v>
      </c>
      <c r="F131" s="5" t="s">
        <v>8</v>
      </c>
    </row>
    <row r="132" spans="1:6" x14ac:dyDescent="0.25">
      <c r="A132">
        <f t="shared" si="1"/>
        <v>128</v>
      </c>
      <c r="B132" s="1">
        <v>206</v>
      </c>
      <c r="C132" s="1" t="s">
        <v>3</v>
      </c>
      <c r="D132" s="1">
        <v>0</v>
      </c>
      <c r="E132" s="1">
        <v>484.420772</v>
      </c>
      <c r="F132" s="5" t="s">
        <v>8</v>
      </c>
    </row>
    <row r="133" spans="1:6" x14ac:dyDescent="0.25">
      <c r="A133">
        <f t="shared" si="1"/>
        <v>129</v>
      </c>
      <c r="B133" s="1">
        <v>207</v>
      </c>
      <c r="C133" s="1" t="s">
        <v>3</v>
      </c>
      <c r="D133" s="1">
        <v>0</v>
      </c>
      <c r="E133" s="1">
        <v>125.94671200000001</v>
      </c>
      <c r="F133" s="5" t="s">
        <v>8</v>
      </c>
    </row>
    <row r="134" spans="1:6" x14ac:dyDescent="0.25">
      <c r="A134">
        <f t="shared" si="1"/>
        <v>130</v>
      </c>
      <c r="B134" s="1">
        <v>208</v>
      </c>
      <c r="C134" s="1" t="s">
        <v>3</v>
      </c>
      <c r="D134" s="1">
        <v>0</v>
      </c>
      <c r="E134" s="1">
        <v>148.42659599999999</v>
      </c>
      <c r="F134" s="5" t="s">
        <v>8</v>
      </c>
    </row>
    <row r="135" spans="1:6" x14ac:dyDescent="0.25">
      <c r="A135">
        <f t="shared" ref="A135:A198" si="2">A134+1</f>
        <v>131</v>
      </c>
      <c r="B135" s="1">
        <v>209</v>
      </c>
      <c r="C135" s="1" t="s">
        <v>3</v>
      </c>
      <c r="D135" s="1">
        <v>0</v>
      </c>
      <c r="E135" s="1">
        <v>160.26577800000001</v>
      </c>
      <c r="F135" s="5" t="s">
        <v>8</v>
      </c>
    </row>
    <row r="136" spans="1:6" x14ac:dyDescent="0.25">
      <c r="A136">
        <f t="shared" si="2"/>
        <v>132</v>
      </c>
      <c r="B136" s="1">
        <v>211</v>
      </c>
      <c r="C136" s="1" t="s">
        <v>3</v>
      </c>
      <c r="D136" s="1">
        <v>0</v>
      </c>
      <c r="E136" s="1">
        <v>278.574636</v>
      </c>
      <c r="F136" s="5" t="s">
        <v>8</v>
      </c>
    </row>
    <row r="137" spans="1:6" x14ac:dyDescent="0.25">
      <c r="A137">
        <f t="shared" si="2"/>
        <v>133</v>
      </c>
      <c r="B137" s="1">
        <v>212</v>
      </c>
      <c r="C137" s="1" t="s">
        <v>3</v>
      </c>
      <c r="D137" s="1">
        <v>0</v>
      </c>
      <c r="E137" s="1">
        <v>258.842084</v>
      </c>
      <c r="F137" s="5" t="s">
        <v>8</v>
      </c>
    </row>
    <row r="138" spans="1:6" x14ac:dyDescent="0.25">
      <c r="A138">
        <f t="shared" si="2"/>
        <v>134</v>
      </c>
      <c r="B138" s="1">
        <v>214</v>
      </c>
      <c r="C138" s="1" t="s">
        <v>3</v>
      </c>
      <c r="D138" s="1">
        <v>0</v>
      </c>
      <c r="E138" s="1">
        <v>541.22532100000001</v>
      </c>
      <c r="F138" s="5" t="s">
        <v>8</v>
      </c>
    </row>
    <row r="139" spans="1:6" x14ac:dyDescent="0.25">
      <c r="A139">
        <f t="shared" si="2"/>
        <v>135</v>
      </c>
      <c r="B139" s="1">
        <v>215</v>
      </c>
      <c r="C139" s="1" t="s">
        <v>3</v>
      </c>
      <c r="D139" s="1">
        <v>0</v>
      </c>
      <c r="E139" s="1">
        <v>393.38116300000002</v>
      </c>
      <c r="F139" s="5" t="s">
        <v>8</v>
      </c>
    </row>
    <row r="140" spans="1:6" x14ac:dyDescent="0.25">
      <c r="A140">
        <f t="shared" si="2"/>
        <v>136</v>
      </c>
      <c r="B140" s="1">
        <v>218</v>
      </c>
      <c r="C140" s="1" t="s">
        <v>3</v>
      </c>
      <c r="D140" s="1">
        <v>0</v>
      </c>
      <c r="E140" s="1">
        <v>461.09733199999999</v>
      </c>
      <c r="F140" s="5" t="s">
        <v>8</v>
      </c>
    </row>
    <row r="141" spans="1:6" x14ac:dyDescent="0.25">
      <c r="A141">
        <f t="shared" si="2"/>
        <v>137</v>
      </c>
      <c r="B141" s="1">
        <v>219</v>
      </c>
      <c r="C141" s="1" t="s">
        <v>3</v>
      </c>
      <c r="D141" s="1">
        <v>0</v>
      </c>
      <c r="E141" s="1">
        <v>107.648905</v>
      </c>
      <c r="F141" s="5" t="s">
        <v>8</v>
      </c>
    </row>
    <row r="142" spans="1:6" x14ac:dyDescent="0.25">
      <c r="A142">
        <f t="shared" si="2"/>
        <v>138</v>
      </c>
      <c r="B142" s="1">
        <v>220</v>
      </c>
      <c r="C142" s="1" t="s">
        <v>3</v>
      </c>
      <c r="D142" s="1">
        <v>0</v>
      </c>
      <c r="E142" s="1">
        <v>145.53960599999999</v>
      </c>
      <c r="F142" s="5" t="s">
        <v>8</v>
      </c>
    </row>
    <row r="143" spans="1:6" x14ac:dyDescent="0.25">
      <c r="A143">
        <f t="shared" si="2"/>
        <v>139</v>
      </c>
      <c r="B143" s="1">
        <v>221</v>
      </c>
      <c r="C143" s="1" t="s">
        <v>3</v>
      </c>
      <c r="D143" s="1">
        <v>0</v>
      </c>
      <c r="E143" s="1">
        <v>647.90011100000004</v>
      </c>
      <c r="F143" s="5" t="s">
        <v>8</v>
      </c>
    </row>
    <row r="144" spans="1:6" x14ac:dyDescent="0.25">
      <c r="A144">
        <f t="shared" si="2"/>
        <v>140</v>
      </c>
      <c r="B144" s="1">
        <v>222</v>
      </c>
      <c r="C144" s="1" t="s">
        <v>3</v>
      </c>
      <c r="D144" s="1">
        <v>0</v>
      </c>
      <c r="E144" s="1">
        <v>129.84981999999999</v>
      </c>
      <c r="F144" s="5" t="s">
        <v>8</v>
      </c>
    </row>
    <row r="145" spans="1:6" x14ac:dyDescent="0.25">
      <c r="A145">
        <f t="shared" si="2"/>
        <v>141</v>
      </c>
      <c r="B145" s="1">
        <v>224</v>
      </c>
      <c r="C145" s="1" t="s">
        <v>3</v>
      </c>
      <c r="D145" s="1">
        <v>0</v>
      </c>
      <c r="E145" s="1">
        <v>1233.0043820000001</v>
      </c>
      <c r="F145" s="5" t="s">
        <v>8</v>
      </c>
    </row>
    <row r="146" spans="1:6" x14ac:dyDescent="0.25">
      <c r="A146">
        <f t="shared" si="2"/>
        <v>142</v>
      </c>
      <c r="B146" s="1">
        <v>226</v>
      </c>
      <c r="C146" s="1" t="s">
        <v>3</v>
      </c>
      <c r="D146" s="1">
        <v>0</v>
      </c>
      <c r="E146" s="1">
        <v>839.69701999999995</v>
      </c>
      <c r="F146" s="5" t="s">
        <v>8</v>
      </c>
    </row>
    <row r="147" spans="1:6" x14ac:dyDescent="0.25">
      <c r="A147">
        <f t="shared" si="2"/>
        <v>143</v>
      </c>
      <c r="B147" s="1">
        <v>227</v>
      </c>
      <c r="C147" s="1" t="s">
        <v>3</v>
      </c>
      <c r="D147" s="1">
        <v>0</v>
      </c>
      <c r="E147" s="1">
        <v>336.40300300000001</v>
      </c>
      <c r="F147" s="5" t="s">
        <v>8</v>
      </c>
    </row>
    <row r="148" spans="1:6" x14ac:dyDescent="0.25">
      <c r="A148">
        <f t="shared" si="2"/>
        <v>144</v>
      </c>
      <c r="B148" s="1">
        <v>232</v>
      </c>
      <c r="C148" s="1" t="s">
        <v>3</v>
      </c>
      <c r="D148" s="1">
        <v>0</v>
      </c>
      <c r="E148" s="1">
        <v>680.60871999999995</v>
      </c>
      <c r="F148" s="5" t="s">
        <v>8</v>
      </c>
    </row>
    <row r="149" spans="1:6" x14ac:dyDescent="0.25">
      <c r="A149">
        <f t="shared" si="2"/>
        <v>145</v>
      </c>
      <c r="B149" s="1">
        <v>233</v>
      </c>
      <c r="C149" s="1" t="s">
        <v>3</v>
      </c>
      <c r="D149" s="1">
        <v>0</v>
      </c>
      <c r="E149" s="1">
        <v>733.89448700000003</v>
      </c>
      <c r="F149" s="5" t="s">
        <v>8</v>
      </c>
    </row>
    <row r="150" spans="1:6" x14ac:dyDescent="0.25">
      <c r="A150">
        <f t="shared" si="2"/>
        <v>146</v>
      </c>
      <c r="B150" s="1">
        <v>234</v>
      </c>
      <c r="C150" s="1" t="s">
        <v>3</v>
      </c>
      <c r="D150" s="1">
        <v>0</v>
      </c>
      <c r="E150" s="1">
        <v>125.78080199999999</v>
      </c>
      <c r="F150" s="5" t="s">
        <v>8</v>
      </c>
    </row>
    <row r="151" spans="1:6" x14ac:dyDescent="0.25">
      <c r="A151">
        <f t="shared" si="2"/>
        <v>147</v>
      </c>
      <c r="B151" s="1">
        <v>235</v>
      </c>
      <c r="C151" s="1" t="s">
        <v>3</v>
      </c>
      <c r="D151" s="1">
        <v>0</v>
      </c>
      <c r="E151" s="1">
        <v>145.15458000000001</v>
      </c>
      <c r="F151" s="5" t="s">
        <v>8</v>
      </c>
    </row>
    <row r="152" spans="1:6" x14ac:dyDescent="0.25">
      <c r="A152">
        <f t="shared" si="2"/>
        <v>148</v>
      </c>
      <c r="B152" s="1">
        <v>236</v>
      </c>
      <c r="C152" s="1" t="s">
        <v>3</v>
      </c>
      <c r="D152" s="1">
        <v>0</v>
      </c>
      <c r="E152" s="1">
        <v>367.01182299999999</v>
      </c>
      <c r="F152" s="5" t="s">
        <v>8</v>
      </c>
    </row>
    <row r="153" spans="1:6" x14ac:dyDescent="0.25">
      <c r="A153">
        <f t="shared" si="2"/>
        <v>149</v>
      </c>
      <c r="B153" s="1">
        <v>237</v>
      </c>
      <c r="C153" s="1" t="s">
        <v>3</v>
      </c>
      <c r="D153" s="1">
        <v>0</v>
      </c>
      <c r="E153" s="1">
        <v>232.06951699999999</v>
      </c>
      <c r="F153" s="5" t="s">
        <v>8</v>
      </c>
    </row>
    <row r="154" spans="1:6" x14ac:dyDescent="0.25">
      <c r="A154">
        <f t="shared" si="2"/>
        <v>150</v>
      </c>
      <c r="B154" s="1">
        <v>238</v>
      </c>
      <c r="C154" s="1" t="s">
        <v>3</v>
      </c>
      <c r="D154" s="1">
        <v>0</v>
      </c>
      <c r="E154" s="1">
        <v>254.011765</v>
      </c>
      <c r="F154" s="5" t="s">
        <v>8</v>
      </c>
    </row>
    <row r="155" spans="1:6" x14ac:dyDescent="0.25">
      <c r="A155">
        <f t="shared" si="2"/>
        <v>151</v>
      </c>
      <c r="B155" s="1">
        <v>239</v>
      </c>
      <c r="C155" s="1" t="s">
        <v>3</v>
      </c>
      <c r="D155" s="1">
        <v>0</v>
      </c>
      <c r="E155" s="1">
        <v>382.25882899999999</v>
      </c>
      <c r="F155" s="5" t="s">
        <v>8</v>
      </c>
    </row>
    <row r="156" spans="1:6" x14ac:dyDescent="0.25">
      <c r="A156">
        <f t="shared" si="2"/>
        <v>152</v>
      </c>
      <c r="B156" s="1">
        <v>240</v>
      </c>
      <c r="C156" s="1" t="s">
        <v>3</v>
      </c>
      <c r="D156" s="1">
        <v>0</v>
      </c>
      <c r="E156" s="1">
        <v>769.44598299999996</v>
      </c>
      <c r="F156" s="5" t="s">
        <v>8</v>
      </c>
    </row>
    <row r="157" spans="1:6" x14ac:dyDescent="0.25">
      <c r="A157">
        <f t="shared" si="2"/>
        <v>153</v>
      </c>
      <c r="B157" s="1">
        <v>241</v>
      </c>
      <c r="C157" s="1" t="s">
        <v>3</v>
      </c>
      <c r="D157" s="1">
        <v>0</v>
      </c>
      <c r="E157" s="1">
        <v>170.50185300000001</v>
      </c>
      <c r="F157" s="5" t="s">
        <v>8</v>
      </c>
    </row>
    <row r="158" spans="1:6" x14ac:dyDescent="0.25">
      <c r="A158">
        <f t="shared" si="2"/>
        <v>154</v>
      </c>
      <c r="B158" s="1">
        <v>243</v>
      </c>
      <c r="C158" s="1" t="s">
        <v>3</v>
      </c>
      <c r="D158" s="1">
        <v>0</v>
      </c>
      <c r="E158" s="1">
        <v>1279.0572179999999</v>
      </c>
      <c r="F158" s="5" t="s">
        <v>8</v>
      </c>
    </row>
    <row r="159" spans="1:6" x14ac:dyDescent="0.25">
      <c r="A159">
        <f t="shared" si="2"/>
        <v>155</v>
      </c>
      <c r="B159" s="1">
        <v>244</v>
      </c>
      <c r="C159" s="1" t="s">
        <v>3</v>
      </c>
      <c r="D159" s="1">
        <v>0</v>
      </c>
      <c r="E159" s="1">
        <v>903.81005100000004</v>
      </c>
      <c r="F159" s="5" t="s">
        <v>8</v>
      </c>
    </row>
    <row r="160" spans="1:6" x14ac:dyDescent="0.25">
      <c r="A160">
        <f t="shared" si="2"/>
        <v>156</v>
      </c>
      <c r="B160" s="1">
        <v>245</v>
      </c>
      <c r="C160" s="1" t="s">
        <v>3</v>
      </c>
      <c r="D160" s="1">
        <v>0</v>
      </c>
      <c r="E160" s="1">
        <v>494.983069</v>
      </c>
      <c r="F160" s="5" t="s">
        <v>8</v>
      </c>
    </row>
    <row r="161" spans="1:6" x14ac:dyDescent="0.25">
      <c r="A161">
        <f t="shared" si="2"/>
        <v>157</v>
      </c>
      <c r="B161" s="1">
        <v>246</v>
      </c>
      <c r="C161" s="1" t="s">
        <v>3</v>
      </c>
      <c r="D161" s="1">
        <v>0</v>
      </c>
      <c r="E161" s="1">
        <v>1123.7701689999999</v>
      </c>
      <c r="F161" s="5" t="s">
        <v>8</v>
      </c>
    </row>
    <row r="162" spans="1:6" x14ac:dyDescent="0.25">
      <c r="A162">
        <f t="shared" si="2"/>
        <v>158</v>
      </c>
      <c r="B162" s="1">
        <v>255</v>
      </c>
      <c r="C162" s="1" t="s">
        <v>3</v>
      </c>
      <c r="D162" s="1">
        <v>0</v>
      </c>
      <c r="E162" s="1">
        <v>414.23046399999998</v>
      </c>
      <c r="F162" s="5" t="s">
        <v>8</v>
      </c>
    </row>
    <row r="163" spans="1:6" x14ac:dyDescent="0.25">
      <c r="A163">
        <f t="shared" si="2"/>
        <v>159</v>
      </c>
      <c r="B163" s="1">
        <v>256</v>
      </c>
      <c r="C163" s="1" t="s">
        <v>3</v>
      </c>
      <c r="D163" s="1">
        <v>0</v>
      </c>
      <c r="E163" s="1">
        <v>280.78433200000001</v>
      </c>
      <c r="F163" s="5" t="s">
        <v>8</v>
      </c>
    </row>
    <row r="164" spans="1:6" x14ac:dyDescent="0.25">
      <c r="A164">
        <f t="shared" si="2"/>
        <v>160</v>
      </c>
      <c r="B164" s="1">
        <v>257</v>
      </c>
      <c r="C164" s="1" t="s">
        <v>3</v>
      </c>
      <c r="D164" s="1">
        <v>0</v>
      </c>
      <c r="E164" s="1">
        <v>479.83966900000001</v>
      </c>
      <c r="F164" s="5" t="s">
        <v>8</v>
      </c>
    </row>
    <row r="165" spans="1:6" x14ac:dyDescent="0.25">
      <c r="A165">
        <f t="shared" si="2"/>
        <v>161</v>
      </c>
      <c r="B165" s="1">
        <v>258</v>
      </c>
      <c r="C165" s="1" t="s">
        <v>3</v>
      </c>
      <c r="D165" s="1">
        <v>0</v>
      </c>
      <c r="E165" s="1">
        <v>234.99675999999999</v>
      </c>
      <c r="F165" s="5" t="s">
        <v>8</v>
      </c>
    </row>
    <row r="166" spans="1:6" x14ac:dyDescent="0.25">
      <c r="A166">
        <f t="shared" si="2"/>
        <v>162</v>
      </c>
      <c r="B166" s="1">
        <v>259</v>
      </c>
      <c r="C166" s="1" t="s">
        <v>3</v>
      </c>
      <c r="D166" s="1">
        <v>0</v>
      </c>
      <c r="E166" s="1">
        <v>132.47499300000001</v>
      </c>
      <c r="F166" s="5" t="s">
        <v>8</v>
      </c>
    </row>
    <row r="167" spans="1:6" x14ac:dyDescent="0.25">
      <c r="A167">
        <f t="shared" si="2"/>
        <v>163</v>
      </c>
      <c r="B167" s="1">
        <v>260</v>
      </c>
      <c r="C167" s="1" t="s">
        <v>3</v>
      </c>
      <c r="D167" s="1">
        <v>0</v>
      </c>
      <c r="E167" s="1">
        <v>275.44192900000002</v>
      </c>
      <c r="F167" s="5" t="s">
        <v>8</v>
      </c>
    </row>
    <row r="168" spans="1:6" x14ac:dyDescent="0.25">
      <c r="A168">
        <f t="shared" si="2"/>
        <v>164</v>
      </c>
      <c r="B168" s="1">
        <v>261</v>
      </c>
      <c r="C168" s="1" t="s">
        <v>3</v>
      </c>
      <c r="D168" s="1">
        <v>0</v>
      </c>
      <c r="E168" s="1">
        <v>258.17703999999998</v>
      </c>
      <c r="F168" s="5" t="s">
        <v>8</v>
      </c>
    </row>
    <row r="169" spans="1:6" x14ac:dyDescent="0.25">
      <c r="A169">
        <f t="shared" si="2"/>
        <v>165</v>
      </c>
      <c r="B169" s="1">
        <v>262</v>
      </c>
      <c r="C169" s="1" t="s">
        <v>3</v>
      </c>
      <c r="D169" s="1">
        <v>0</v>
      </c>
      <c r="E169" s="1">
        <v>313.79571099999998</v>
      </c>
      <c r="F169" s="5" t="s">
        <v>8</v>
      </c>
    </row>
    <row r="170" spans="1:6" x14ac:dyDescent="0.25">
      <c r="A170">
        <f t="shared" si="2"/>
        <v>166</v>
      </c>
      <c r="B170" s="1">
        <v>263</v>
      </c>
      <c r="C170" s="1" t="s">
        <v>3</v>
      </c>
      <c r="D170" s="1">
        <v>0</v>
      </c>
      <c r="E170" s="1">
        <v>661.19363899999996</v>
      </c>
      <c r="F170" s="5" t="s">
        <v>8</v>
      </c>
    </row>
    <row r="171" spans="1:6" x14ac:dyDescent="0.25">
      <c r="A171">
        <f t="shared" si="2"/>
        <v>167</v>
      </c>
      <c r="B171" s="1">
        <v>264</v>
      </c>
      <c r="C171" s="1" t="s">
        <v>3</v>
      </c>
      <c r="D171" s="1">
        <v>0</v>
      </c>
      <c r="E171" s="1">
        <v>249.653977</v>
      </c>
      <c r="F171" s="5" t="s">
        <v>8</v>
      </c>
    </row>
    <row r="172" spans="1:6" x14ac:dyDescent="0.25">
      <c r="A172">
        <f t="shared" si="2"/>
        <v>168</v>
      </c>
      <c r="B172" s="1">
        <v>265</v>
      </c>
      <c r="C172" s="1" t="s">
        <v>3</v>
      </c>
      <c r="D172" s="1">
        <v>0</v>
      </c>
      <c r="E172" s="1">
        <v>278.61838899999998</v>
      </c>
      <c r="F172" s="5" t="s">
        <v>8</v>
      </c>
    </row>
    <row r="173" spans="1:6" x14ac:dyDescent="0.25">
      <c r="A173">
        <f t="shared" si="2"/>
        <v>169</v>
      </c>
      <c r="B173" s="1">
        <v>266</v>
      </c>
      <c r="C173" s="1" t="s">
        <v>3</v>
      </c>
      <c r="D173" s="1">
        <v>0</v>
      </c>
      <c r="E173" s="1">
        <v>276.614507</v>
      </c>
      <c r="F173" s="5" t="s">
        <v>8</v>
      </c>
    </row>
    <row r="174" spans="1:6" x14ac:dyDescent="0.25">
      <c r="A174">
        <f t="shared" si="2"/>
        <v>170</v>
      </c>
      <c r="B174" s="1">
        <v>267</v>
      </c>
      <c r="C174" s="1" t="s">
        <v>3</v>
      </c>
      <c r="D174" s="1">
        <v>0</v>
      </c>
      <c r="E174" s="1">
        <v>207.59870100000001</v>
      </c>
      <c r="F174" s="5" t="s">
        <v>8</v>
      </c>
    </row>
    <row r="175" spans="1:6" x14ac:dyDescent="0.25">
      <c r="A175">
        <f t="shared" si="2"/>
        <v>171</v>
      </c>
      <c r="B175" s="1">
        <v>268</v>
      </c>
      <c r="C175" s="1" t="s">
        <v>3</v>
      </c>
      <c r="D175" s="1">
        <v>0</v>
      </c>
      <c r="E175" s="1">
        <v>132.11622</v>
      </c>
      <c r="F175" s="5" t="s">
        <v>8</v>
      </c>
    </row>
    <row r="176" spans="1:6" x14ac:dyDescent="0.25">
      <c r="A176">
        <f t="shared" si="2"/>
        <v>172</v>
      </c>
      <c r="B176" s="1">
        <v>269</v>
      </c>
      <c r="C176" s="1" t="s">
        <v>3</v>
      </c>
      <c r="D176" s="1">
        <v>0</v>
      </c>
      <c r="E176" s="1">
        <v>144.638296</v>
      </c>
      <c r="F176" s="5" t="s">
        <v>8</v>
      </c>
    </row>
    <row r="177" spans="1:6" x14ac:dyDescent="0.25">
      <c r="A177">
        <f t="shared" si="2"/>
        <v>173</v>
      </c>
      <c r="B177" s="1">
        <v>270</v>
      </c>
      <c r="C177" s="1" t="s">
        <v>3</v>
      </c>
      <c r="D177" s="1">
        <v>0</v>
      </c>
      <c r="E177" s="1">
        <v>191.81265999999999</v>
      </c>
      <c r="F177" s="5" t="s">
        <v>8</v>
      </c>
    </row>
    <row r="178" spans="1:6" x14ac:dyDescent="0.25">
      <c r="A178">
        <f t="shared" si="2"/>
        <v>174</v>
      </c>
      <c r="B178" s="1">
        <v>271</v>
      </c>
      <c r="C178" s="1" t="s">
        <v>3</v>
      </c>
      <c r="D178" s="1">
        <v>0</v>
      </c>
      <c r="E178" s="1">
        <v>317.75972200000001</v>
      </c>
      <c r="F178" s="5" t="s">
        <v>8</v>
      </c>
    </row>
    <row r="179" spans="1:6" x14ac:dyDescent="0.25">
      <c r="A179">
        <f t="shared" si="2"/>
        <v>175</v>
      </c>
      <c r="B179" s="1">
        <v>272</v>
      </c>
      <c r="C179" s="1" t="s">
        <v>3</v>
      </c>
      <c r="D179" s="1">
        <v>0</v>
      </c>
      <c r="E179" s="1">
        <v>198.74311700000001</v>
      </c>
      <c r="F179" s="5" t="s">
        <v>8</v>
      </c>
    </row>
    <row r="180" spans="1:6" x14ac:dyDescent="0.25">
      <c r="A180">
        <f t="shared" si="2"/>
        <v>176</v>
      </c>
      <c r="B180" s="1">
        <v>273</v>
      </c>
      <c r="C180" s="1" t="s">
        <v>3</v>
      </c>
      <c r="D180" s="1">
        <v>0</v>
      </c>
      <c r="E180" s="1">
        <v>392.29714200000001</v>
      </c>
      <c r="F180" s="5" t="s">
        <v>8</v>
      </c>
    </row>
    <row r="181" spans="1:6" x14ac:dyDescent="0.25">
      <c r="A181">
        <f t="shared" si="2"/>
        <v>177</v>
      </c>
      <c r="B181" s="1">
        <v>274</v>
      </c>
      <c r="C181" s="1" t="s">
        <v>3</v>
      </c>
      <c r="D181" s="1">
        <v>0</v>
      </c>
      <c r="E181" s="1">
        <v>140.39426599999999</v>
      </c>
      <c r="F181" s="5" t="s">
        <v>8</v>
      </c>
    </row>
    <row r="182" spans="1:6" x14ac:dyDescent="0.25">
      <c r="A182">
        <f t="shared" si="2"/>
        <v>178</v>
      </c>
      <c r="B182" s="1">
        <v>275</v>
      </c>
      <c r="C182" s="1" t="s">
        <v>3</v>
      </c>
      <c r="D182" s="1">
        <v>0</v>
      </c>
      <c r="E182" s="1">
        <v>85.606899999999996</v>
      </c>
      <c r="F182" s="5" t="s">
        <v>8</v>
      </c>
    </row>
    <row r="183" spans="1:6" x14ac:dyDescent="0.25">
      <c r="A183">
        <f t="shared" si="2"/>
        <v>179</v>
      </c>
      <c r="B183" s="1">
        <v>276</v>
      </c>
      <c r="C183" s="1" t="s">
        <v>3</v>
      </c>
      <c r="D183" s="1">
        <v>0</v>
      </c>
      <c r="E183" s="1">
        <v>174.565271</v>
      </c>
      <c r="F183" s="5" t="s">
        <v>8</v>
      </c>
    </row>
    <row r="184" spans="1:6" x14ac:dyDescent="0.25">
      <c r="A184">
        <f t="shared" si="2"/>
        <v>180</v>
      </c>
      <c r="B184" s="1">
        <v>277</v>
      </c>
      <c r="C184" s="1" t="s">
        <v>3</v>
      </c>
      <c r="D184" s="1">
        <v>0</v>
      </c>
      <c r="E184" s="1">
        <v>260.01466099999999</v>
      </c>
      <c r="F184" s="5" t="s">
        <v>8</v>
      </c>
    </row>
    <row r="185" spans="1:6" x14ac:dyDescent="0.25">
      <c r="A185">
        <f t="shared" si="2"/>
        <v>181</v>
      </c>
      <c r="B185" s="1">
        <v>278</v>
      </c>
      <c r="C185" s="1" t="s">
        <v>3</v>
      </c>
      <c r="D185" s="1">
        <v>0</v>
      </c>
      <c r="E185" s="1">
        <v>336.59096499999998</v>
      </c>
      <c r="F185" s="5" t="s">
        <v>8</v>
      </c>
    </row>
    <row r="186" spans="1:6" x14ac:dyDescent="0.25">
      <c r="A186">
        <f t="shared" si="2"/>
        <v>182</v>
      </c>
      <c r="B186" s="1">
        <v>279</v>
      </c>
      <c r="C186" s="1" t="s">
        <v>3</v>
      </c>
      <c r="D186" s="1">
        <v>0</v>
      </c>
      <c r="E186" s="1">
        <v>192.600212</v>
      </c>
      <c r="F186" s="5" t="s">
        <v>8</v>
      </c>
    </row>
    <row r="187" spans="1:6" x14ac:dyDescent="0.25">
      <c r="A187">
        <f t="shared" si="2"/>
        <v>183</v>
      </c>
      <c r="B187" s="1">
        <v>280</v>
      </c>
      <c r="C187" s="1" t="s">
        <v>3</v>
      </c>
      <c r="D187" s="1">
        <v>0</v>
      </c>
      <c r="E187" s="1">
        <v>165.368414</v>
      </c>
      <c r="F187" s="5" t="s">
        <v>8</v>
      </c>
    </row>
    <row r="188" spans="1:6" x14ac:dyDescent="0.25">
      <c r="A188">
        <f t="shared" si="2"/>
        <v>184</v>
      </c>
      <c r="B188" s="1">
        <v>281</v>
      </c>
      <c r="C188" s="1" t="s">
        <v>3</v>
      </c>
      <c r="D188" s="1">
        <v>0</v>
      </c>
      <c r="E188" s="1">
        <v>31.537081000000001</v>
      </c>
      <c r="F188" s="5" t="s">
        <v>8</v>
      </c>
    </row>
    <row r="189" spans="1:6" x14ac:dyDescent="0.25">
      <c r="A189">
        <f t="shared" si="2"/>
        <v>185</v>
      </c>
      <c r="B189" s="1">
        <v>282</v>
      </c>
      <c r="C189" s="1" t="s">
        <v>3</v>
      </c>
      <c r="D189" s="1">
        <v>0</v>
      </c>
      <c r="E189" s="1">
        <v>320.095776</v>
      </c>
      <c r="F189" s="5" t="s">
        <v>8</v>
      </c>
    </row>
    <row r="190" spans="1:6" x14ac:dyDescent="0.25">
      <c r="A190">
        <f t="shared" si="2"/>
        <v>186</v>
      </c>
      <c r="B190" s="1">
        <v>283</v>
      </c>
      <c r="C190" s="1" t="s">
        <v>3</v>
      </c>
      <c r="D190" s="1">
        <v>0</v>
      </c>
      <c r="E190" s="1">
        <v>62.493825000000001</v>
      </c>
      <c r="F190" s="5" t="s">
        <v>8</v>
      </c>
    </row>
    <row r="191" spans="1:6" x14ac:dyDescent="0.25">
      <c r="A191">
        <f t="shared" si="2"/>
        <v>187</v>
      </c>
      <c r="B191" s="1">
        <v>284</v>
      </c>
      <c r="C191" s="1" t="s">
        <v>3</v>
      </c>
      <c r="D191" s="1">
        <v>0</v>
      </c>
      <c r="E191" s="1">
        <v>264.97658799999999</v>
      </c>
      <c r="F191" s="5" t="s">
        <v>8</v>
      </c>
    </row>
    <row r="192" spans="1:6" x14ac:dyDescent="0.25">
      <c r="A192">
        <f t="shared" si="2"/>
        <v>188</v>
      </c>
      <c r="B192" s="1">
        <v>285</v>
      </c>
      <c r="C192" s="1" t="s">
        <v>3</v>
      </c>
      <c r="D192" s="1">
        <v>0</v>
      </c>
      <c r="E192" s="1">
        <v>218.25760500000001</v>
      </c>
      <c r="F192" s="5" t="s">
        <v>8</v>
      </c>
    </row>
    <row r="193" spans="1:6" x14ac:dyDescent="0.25">
      <c r="A193">
        <f t="shared" si="2"/>
        <v>189</v>
      </c>
      <c r="B193" s="1">
        <v>286</v>
      </c>
      <c r="C193" s="1" t="s">
        <v>3</v>
      </c>
      <c r="D193" s="1">
        <v>0</v>
      </c>
      <c r="E193" s="1">
        <v>85.45044</v>
      </c>
      <c r="F193" s="5" t="s">
        <v>8</v>
      </c>
    </row>
    <row r="194" spans="1:6" x14ac:dyDescent="0.25">
      <c r="A194">
        <f t="shared" si="2"/>
        <v>190</v>
      </c>
      <c r="B194" s="1">
        <v>287</v>
      </c>
      <c r="C194" s="1" t="s">
        <v>3</v>
      </c>
      <c r="D194" s="1">
        <v>0</v>
      </c>
      <c r="E194" s="1">
        <v>192.53510700000001</v>
      </c>
      <c r="F194" s="5" t="s">
        <v>8</v>
      </c>
    </row>
    <row r="195" spans="1:6" x14ac:dyDescent="0.25">
      <c r="A195">
        <f t="shared" si="2"/>
        <v>191</v>
      </c>
      <c r="B195" s="1">
        <v>288</v>
      </c>
      <c r="C195" s="1" t="s">
        <v>3</v>
      </c>
      <c r="D195" s="1">
        <v>0</v>
      </c>
      <c r="E195" s="1">
        <v>62.791344000000002</v>
      </c>
      <c r="F195" s="5" t="s">
        <v>8</v>
      </c>
    </row>
    <row r="196" spans="1:6" x14ac:dyDescent="0.25">
      <c r="A196">
        <f t="shared" si="2"/>
        <v>192</v>
      </c>
      <c r="B196" s="1">
        <v>289</v>
      </c>
      <c r="C196" s="1" t="s">
        <v>3</v>
      </c>
      <c r="D196" s="1">
        <v>0</v>
      </c>
      <c r="E196" s="1">
        <v>199.49187499999999</v>
      </c>
      <c r="F196" s="5" t="s">
        <v>8</v>
      </c>
    </row>
    <row r="197" spans="1:6" x14ac:dyDescent="0.25">
      <c r="A197">
        <f t="shared" si="2"/>
        <v>193</v>
      </c>
      <c r="B197" s="1">
        <v>290</v>
      </c>
      <c r="C197" s="1" t="s">
        <v>3</v>
      </c>
      <c r="D197" s="1">
        <v>0</v>
      </c>
      <c r="E197" s="1">
        <v>672.98801700000001</v>
      </c>
      <c r="F197" s="5" t="s">
        <v>8</v>
      </c>
    </row>
    <row r="198" spans="1:6" x14ac:dyDescent="0.25">
      <c r="A198">
        <f t="shared" si="2"/>
        <v>194</v>
      </c>
      <c r="B198" s="1">
        <v>295</v>
      </c>
      <c r="C198" s="1" t="s">
        <v>3</v>
      </c>
      <c r="D198" s="1">
        <v>0</v>
      </c>
      <c r="E198" s="1">
        <v>250.34527299999999</v>
      </c>
      <c r="F198" s="5" t="s">
        <v>8</v>
      </c>
    </row>
    <row r="199" spans="1:6" x14ac:dyDescent="0.25">
      <c r="A199">
        <f t="shared" ref="A199:A262" si="3">A198+1</f>
        <v>195</v>
      </c>
      <c r="B199" s="1">
        <v>296</v>
      </c>
      <c r="C199" s="1" t="s">
        <v>3</v>
      </c>
      <c r="D199" s="1">
        <v>0</v>
      </c>
      <c r="E199" s="1">
        <v>267.085128</v>
      </c>
      <c r="F199" s="5" t="s">
        <v>8</v>
      </c>
    </row>
    <row r="200" spans="1:6" x14ac:dyDescent="0.25">
      <c r="A200">
        <f t="shared" si="3"/>
        <v>196</v>
      </c>
      <c r="B200" s="1">
        <v>297</v>
      </c>
      <c r="C200" s="1" t="s">
        <v>3</v>
      </c>
      <c r="D200" s="1">
        <v>0</v>
      </c>
      <c r="E200" s="1">
        <v>321.45246600000002</v>
      </c>
      <c r="F200" s="5" t="s">
        <v>8</v>
      </c>
    </row>
    <row r="201" spans="1:6" x14ac:dyDescent="0.25">
      <c r="A201">
        <f t="shared" si="3"/>
        <v>197</v>
      </c>
      <c r="B201" s="1">
        <v>299</v>
      </c>
      <c r="C201" s="1" t="s">
        <v>3</v>
      </c>
      <c r="D201" s="1">
        <v>0</v>
      </c>
      <c r="E201" s="1">
        <v>397.10120899999998</v>
      </c>
      <c r="F201" s="5" t="s">
        <v>8</v>
      </c>
    </row>
    <row r="202" spans="1:6" x14ac:dyDescent="0.25">
      <c r="A202">
        <f t="shared" si="3"/>
        <v>198</v>
      </c>
      <c r="B202" s="1">
        <v>302</v>
      </c>
      <c r="C202" s="1" t="s">
        <v>3</v>
      </c>
      <c r="D202" s="1">
        <v>0</v>
      </c>
      <c r="E202" s="1">
        <v>154.43579299999999</v>
      </c>
      <c r="F202" s="5" t="s">
        <v>8</v>
      </c>
    </row>
    <row r="203" spans="1:6" x14ac:dyDescent="0.25">
      <c r="A203">
        <f t="shared" si="3"/>
        <v>199</v>
      </c>
      <c r="B203" s="1">
        <v>304</v>
      </c>
      <c r="C203" s="1" t="s">
        <v>3</v>
      </c>
      <c r="D203" s="1">
        <v>0</v>
      </c>
      <c r="E203" s="1">
        <v>164.80627699999999</v>
      </c>
      <c r="F203" s="5" t="s">
        <v>8</v>
      </c>
    </row>
    <row r="204" spans="1:6" x14ac:dyDescent="0.25">
      <c r="A204">
        <f t="shared" si="3"/>
        <v>200</v>
      </c>
      <c r="B204" s="1">
        <v>308</v>
      </c>
      <c r="C204" s="1" t="s">
        <v>3</v>
      </c>
      <c r="D204" s="1">
        <v>0</v>
      </c>
      <c r="E204" s="1">
        <v>128.47808000000001</v>
      </c>
      <c r="F204" s="5" t="s">
        <v>8</v>
      </c>
    </row>
    <row r="205" spans="1:6" x14ac:dyDescent="0.25">
      <c r="A205">
        <f t="shared" si="3"/>
        <v>201</v>
      </c>
      <c r="B205" s="1">
        <v>309</v>
      </c>
      <c r="C205" s="1" t="s">
        <v>3</v>
      </c>
      <c r="D205" s="1">
        <v>0</v>
      </c>
      <c r="E205" s="1">
        <v>168.02264</v>
      </c>
      <c r="F205" s="5" t="s">
        <v>8</v>
      </c>
    </row>
    <row r="206" spans="1:6" x14ac:dyDescent="0.25">
      <c r="A206">
        <f t="shared" si="3"/>
        <v>202</v>
      </c>
      <c r="B206" s="1">
        <v>310</v>
      </c>
      <c r="C206" s="1" t="s">
        <v>3</v>
      </c>
      <c r="D206" s="1">
        <v>0</v>
      </c>
      <c r="E206" s="1">
        <v>304.65975800000001</v>
      </c>
      <c r="F206" s="5" t="s">
        <v>8</v>
      </c>
    </row>
    <row r="207" spans="1:6" x14ac:dyDescent="0.25">
      <c r="A207">
        <f t="shared" si="3"/>
        <v>203</v>
      </c>
      <c r="B207" s="1">
        <v>311</v>
      </c>
      <c r="C207" s="1" t="s">
        <v>3</v>
      </c>
      <c r="D207" s="1">
        <v>0</v>
      </c>
      <c r="E207" s="1">
        <v>172.943264</v>
      </c>
      <c r="F207" s="5" t="s">
        <v>8</v>
      </c>
    </row>
    <row r="208" spans="1:6" x14ac:dyDescent="0.25">
      <c r="A208">
        <f t="shared" si="3"/>
        <v>204</v>
      </c>
      <c r="B208" s="1">
        <v>312</v>
      </c>
      <c r="C208" s="1" t="s">
        <v>3</v>
      </c>
      <c r="D208" s="1">
        <v>0</v>
      </c>
      <c r="E208" s="1">
        <v>159.01549499999999</v>
      </c>
      <c r="F208" s="5" t="s">
        <v>8</v>
      </c>
    </row>
    <row r="209" spans="1:6" x14ac:dyDescent="0.25">
      <c r="A209">
        <f t="shared" si="3"/>
        <v>205</v>
      </c>
      <c r="B209" s="1">
        <v>313</v>
      </c>
      <c r="C209" s="1" t="s">
        <v>3</v>
      </c>
      <c r="D209" s="1">
        <v>0</v>
      </c>
      <c r="E209" s="1">
        <v>359.96375799999998</v>
      </c>
      <c r="F209" s="5" t="s">
        <v>8</v>
      </c>
    </row>
    <row r="210" spans="1:6" x14ac:dyDescent="0.25">
      <c r="A210">
        <f t="shared" si="3"/>
        <v>206</v>
      </c>
      <c r="B210" s="1">
        <v>314</v>
      </c>
      <c r="C210" s="1" t="s">
        <v>3</v>
      </c>
      <c r="D210" s="1">
        <v>0</v>
      </c>
      <c r="E210" s="1">
        <v>184.07714899999999</v>
      </c>
      <c r="F210" s="5" t="s">
        <v>8</v>
      </c>
    </row>
    <row r="211" spans="1:6" x14ac:dyDescent="0.25">
      <c r="A211">
        <f t="shared" si="3"/>
        <v>207</v>
      </c>
      <c r="B211" s="1">
        <v>315</v>
      </c>
      <c r="C211" s="1" t="s">
        <v>3</v>
      </c>
      <c r="D211" s="1">
        <v>0</v>
      </c>
      <c r="E211" s="1">
        <v>379.85381999999998</v>
      </c>
      <c r="F211" s="5" t="s">
        <v>8</v>
      </c>
    </row>
    <row r="212" spans="1:6" x14ac:dyDescent="0.25">
      <c r="A212">
        <f t="shared" si="3"/>
        <v>208</v>
      </c>
      <c r="B212" s="1">
        <v>316</v>
      </c>
      <c r="C212" s="1" t="s">
        <v>3</v>
      </c>
      <c r="D212" s="1">
        <v>0</v>
      </c>
      <c r="E212" s="1">
        <v>212.82279600000001</v>
      </c>
      <c r="F212" s="5" t="s">
        <v>8</v>
      </c>
    </row>
    <row r="213" spans="1:6" x14ac:dyDescent="0.25">
      <c r="A213">
        <f t="shared" si="3"/>
        <v>209</v>
      </c>
      <c r="B213" s="1">
        <v>317</v>
      </c>
      <c r="C213" s="1" t="s">
        <v>3</v>
      </c>
      <c r="D213" s="1">
        <v>0</v>
      </c>
      <c r="E213" s="1">
        <v>298.805971</v>
      </c>
      <c r="F213" s="5" t="s">
        <v>8</v>
      </c>
    </row>
    <row r="214" spans="1:6" x14ac:dyDescent="0.25">
      <c r="A214">
        <f t="shared" si="3"/>
        <v>210</v>
      </c>
      <c r="B214" s="1">
        <v>318</v>
      </c>
      <c r="C214" s="1" t="s">
        <v>3</v>
      </c>
      <c r="D214" s="1">
        <v>0</v>
      </c>
      <c r="E214" s="1">
        <v>292.10407900000001</v>
      </c>
      <c r="F214" s="5" t="s">
        <v>8</v>
      </c>
    </row>
    <row r="215" spans="1:6" x14ac:dyDescent="0.25">
      <c r="A215">
        <f t="shared" si="3"/>
        <v>211</v>
      </c>
      <c r="B215" s="1">
        <v>319</v>
      </c>
      <c r="C215" s="1" t="s">
        <v>3</v>
      </c>
      <c r="D215" s="1">
        <v>0</v>
      </c>
      <c r="E215" s="1">
        <v>474.383509</v>
      </c>
      <c r="F215" s="5" t="s">
        <v>8</v>
      </c>
    </row>
    <row r="216" spans="1:6" x14ac:dyDescent="0.25">
      <c r="A216">
        <f t="shared" si="3"/>
        <v>212</v>
      </c>
      <c r="B216" s="1">
        <v>320</v>
      </c>
      <c r="C216" s="1" t="s">
        <v>3</v>
      </c>
      <c r="D216" s="1">
        <v>0</v>
      </c>
      <c r="E216" s="1">
        <v>331.75469600000002</v>
      </c>
      <c r="F216" s="5" t="s">
        <v>8</v>
      </c>
    </row>
    <row r="217" spans="1:6" x14ac:dyDescent="0.25">
      <c r="A217">
        <f t="shared" si="3"/>
        <v>213</v>
      </c>
      <c r="B217" s="1">
        <v>321</v>
      </c>
      <c r="C217" s="1" t="s">
        <v>3</v>
      </c>
      <c r="D217" s="1">
        <v>0</v>
      </c>
      <c r="E217" s="1">
        <v>539.94563600000004</v>
      </c>
      <c r="F217" s="5" t="s">
        <v>8</v>
      </c>
    </row>
    <row r="218" spans="1:6" x14ac:dyDescent="0.25">
      <c r="A218">
        <f t="shared" si="3"/>
        <v>214</v>
      </c>
      <c r="B218" s="1">
        <v>322</v>
      </c>
      <c r="C218" s="1" t="s">
        <v>3</v>
      </c>
      <c r="D218" s="1">
        <v>0</v>
      </c>
      <c r="E218" s="1">
        <v>148.954431</v>
      </c>
      <c r="F218" s="5" t="s">
        <v>8</v>
      </c>
    </row>
    <row r="219" spans="1:6" x14ac:dyDescent="0.25">
      <c r="A219">
        <f t="shared" si="3"/>
        <v>215</v>
      </c>
      <c r="B219" s="1">
        <v>323</v>
      </c>
      <c r="C219" s="1" t="s">
        <v>3</v>
      </c>
      <c r="D219" s="1">
        <v>0</v>
      </c>
      <c r="E219" s="1">
        <v>341.87316399999997</v>
      </c>
      <c r="F219" s="5" t="s">
        <v>8</v>
      </c>
    </row>
    <row r="220" spans="1:6" x14ac:dyDescent="0.25">
      <c r="A220">
        <f t="shared" si="3"/>
        <v>216</v>
      </c>
      <c r="B220" s="1">
        <v>324</v>
      </c>
      <c r="C220" s="1" t="s">
        <v>3</v>
      </c>
      <c r="D220" s="1">
        <v>0</v>
      </c>
      <c r="E220" s="1">
        <v>218.98985300000001</v>
      </c>
      <c r="F220" s="5" t="s">
        <v>8</v>
      </c>
    </row>
    <row r="221" spans="1:6" x14ac:dyDescent="0.25">
      <c r="A221">
        <f t="shared" si="3"/>
        <v>217</v>
      </c>
      <c r="B221" s="1">
        <v>325</v>
      </c>
      <c r="C221" s="1" t="s">
        <v>3</v>
      </c>
      <c r="D221" s="1">
        <v>0</v>
      </c>
      <c r="E221" s="1">
        <v>219.48128600000001</v>
      </c>
      <c r="F221" s="5" t="s">
        <v>8</v>
      </c>
    </row>
    <row r="222" spans="1:6" x14ac:dyDescent="0.25">
      <c r="A222">
        <f t="shared" si="3"/>
        <v>218</v>
      </c>
      <c r="B222" s="1">
        <v>326</v>
      </c>
      <c r="C222" s="1" t="s">
        <v>3</v>
      </c>
      <c r="D222" s="1">
        <v>0</v>
      </c>
      <c r="E222" s="1">
        <v>598.41349500000001</v>
      </c>
      <c r="F222" s="5" t="s">
        <v>8</v>
      </c>
    </row>
    <row r="223" spans="1:6" x14ac:dyDescent="0.25">
      <c r="A223">
        <f t="shared" si="3"/>
        <v>219</v>
      </c>
      <c r="B223" s="1">
        <v>327</v>
      </c>
      <c r="C223" s="1" t="s">
        <v>3</v>
      </c>
      <c r="D223" s="1">
        <v>0</v>
      </c>
      <c r="E223" s="1">
        <v>687.09534799999994</v>
      </c>
      <c r="F223" s="5" t="s">
        <v>8</v>
      </c>
    </row>
    <row r="224" spans="1:6" x14ac:dyDescent="0.25">
      <c r="A224">
        <f t="shared" si="3"/>
        <v>220</v>
      </c>
      <c r="B224" s="1">
        <v>328</v>
      </c>
      <c r="C224" s="1" t="s">
        <v>3</v>
      </c>
      <c r="D224" s="1">
        <v>0</v>
      </c>
      <c r="E224" s="1">
        <v>321.06049999999999</v>
      </c>
      <c r="F224" s="5" t="s">
        <v>8</v>
      </c>
    </row>
    <row r="225" spans="1:6" x14ac:dyDescent="0.25">
      <c r="A225">
        <f t="shared" si="3"/>
        <v>221</v>
      </c>
      <c r="B225" s="1">
        <v>329</v>
      </c>
      <c r="C225" s="1" t="s">
        <v>3</v>
      </c>
      <c r="D225" s="1">
        <v>0</v>
      </c>
      <c r="E225" s="1">
        <v>175.630392</v>
      </c>
      <c r="F225" s="5" t="s">
        <v>8</v>
      </c>
    </row>
    <row r="226" spans="1:6" x14ac:dyDescent="0.25">
      <c r="A226">
        <f t="shared" si="3"/>
        <v>222</v>
      </c>
      <c r="B226" s="1">
        <v>330</v>
      </c>
      <c r="C226" s="1" t="s">
        <v>3</v>
      </c>
      <c r="D226" s="1">
        <v>0</v>
      </c>
      <c r="E226" s="1">
        <v>212.336614</v>
      </c>
      <c r="F226" s="5" t="s">
        <v>8</v>
      </c>
    </row>
    <row r="227" spans="1:6" x14ac:dyDescent="0.25">
      <c r="A227">
        <f t="shared" si="3"/>
        <v>223</v>
      </c>
      <c r="B227" s="1">
        <v>331</v>
      </c>
      <c r="C227" s="1" t="s">
        <v>3</v>
      </c>
      <c r="D227" s="1">
        <v>0</v>
      </c>
      <c r="E227" s="1">
        <v>447.90546499999999</v>
      </c>
      <c r="F227" s="5" t="s">
        <v>8</v>
      </c>
    </row>
    <row r="228" spans="1:6" x14ac:dyDescent="0.25">
      <c r="A228">
        <f t="shared" si="3"/>
        <v>224</v>
      </c>
      <c r="B228" s="1">
        <v>332</v>
      </c>
      <c r="C228" s="1" t="s">
        <v>3</v>
      </c>
      <c r="D228" s="1">
        <v>0</v>
      </c>
      <c r="E228" s="1">
        <v>194.51903799999999</v>
      </c>
      <c r="F228" s="5" t="s">
        <v>8</v>
      </c>
    </row>
    <row r="229" spans="1:6" x14ac:dyDescent="0.25">
      <c r="A229">
        <f t="shared" si="3"/>
        <v>225</v>
      </c>
      <c r="B229" s="1">
        <v>333</v>
      </c>
      <c r="C229" s="1" t="s">
        <v>3</v>
      </c>
      <c r="D229" s="1">
        <v>0</v>
      </c>
      <c r="E229" s="1">
        <v>196.747985</v>
      </c>
      <c r="F229" s="5" t="s">
        <v>8</v>
      </c>
    </row>
    <row r="230" spans="1:6" x14ac:dyDescent="0.25">
      <c r="A230">
        <f t="shared" si="3"/>
        <v>226</v>
      </c>
      <c r="B230" s="1">
        <v>334</v>
      </c>
      <c r="C230" s="1" t="s">
        <v>3</v>
      </c>
      <c r="D230" s="1">
        <v>0</v>
      </c>
      <c r="E230" s="1">
        <v>358.67742299999998</v>
      </c>
      <c r="F230" s="5" t="s">
        <v>8</v>
      </c>
    </row>
    <row r="231" spans="1:6" x14ac:dyDescent="0.25">
      <c r="A231">
        <f t="shared" si="3"/>
        <v>227</v>
      </c>
      <c r="B231" s="1">
        <v>335</v>
      </c>
      <c r="C231" s="1" t="s">
        <v>3</v>
      </c>
      <c r="D231" s="1">
        <v>0</v>
      </c>
      <c r="E231" s="1">
        <v>298.62080900000001</v>
      </c>
      <c r="F231" s="5" t="s">
        <v>8</v>
      </c>
    </row>
    <row r="232" spans="1:6" x14ac:dyDescent="0.25">
      <c r="A232">
        <f t="shared" si="3"/>
        <v>228</v>
      </c>
      <c r="B232" s="1">
        <v>336</v>
      </c>
      <c r="C232" s="1" t="s">
        <v>3</v>
      </c>
      <c r="D232" s="1">
        <v>0</v>
      </c>
      <c r="E232" s="1">
        <v>170.360094</v>
      </c>
      <c r="F232" s="5" t="s">
        <v>8</v>
      </c>
    </row>
    <row r="233" spans="1:6" x14ac:dyDescent="0.25">
      <c r="A233">
        <f t="shared" si="3"/>
        <v>229</v>
      </c>
      <c r="B233" s="1">
        <v>347</v>
      </c>
      <c r="C233" s="1" t="s">
        <v>3</v>
      </c>
      <c r="D233" s="1">
        <v>0</v>
      </c>
      <c r="E233" s="1">
        <v>1335.2849289999999</v>
      </c>
      <c r="F233" s="5" t="s">
        <v>8</v>
      </c>
    </row>
    <row r="234" spans="1:6" x14ac:dyDescent="0.25">
      <c r="A234">
        <f t="shared" si="3"/>
        <v>230</v>
      </c>
      <c r="B234" s="1">
        <v>348</v>
      </c>
      <c r="C234" s="1" t="s">
        <v>3</v>
      </c>
      <c r="D234" s="1">
        <v>0</v>
      </c>
      <c r="E234" s="1">
        <v>946.63179000000002</v>
      </c>
      <c r="F234" s="5" t="s">
        <v>8</v>
      </c>
    </row>
    <row r="235" spans="1:6" x14ac:dyDescent="0.25">
      <c r="A235">
        <f t="shared" si="3"/>
        <v>231</v>
      </c>
      <c r="B235" s="1">
        <v>349</v>
      </c>
      <c r="C235" s="1" t="s">
        <v>3</v>
      </c>
      <c r="D235" s="1">
        <v>0</v>
      </c>
      <c r="E235" s="1">
        <v>310.34588300000001</v>
      </c>
      <c r="F235" s="5" t="s">
        <v>8</v>
      </c>
    </row>
    <row r="236" spans="1:6" x14ac:dyDescent="0.25">
      <c r="A236">
        <f t="shared" si="3"/>
        <v>232</v>
      </c>
      <c r="B236" s="1">
        <v>350</v>
      </c>
      <c r="C236" s="1" t="s">
        <v>3</v>
      </c>
      <c r="D236" s="1">
        <v>0</v>
      </c>
      <c r="E236" s="1">
        <v>1233.5951669999999</v>
      </c>
      <c r="F236" s="5" t="s">
        <v>8</v>
      </c>
    </row>
    <row r="237" spans="1:6" x14ac:dyDescent="0.25">
      <c r="A237">
        <f t="shared" si="3"/>
        <v>233</v>
      </c>
      <c r="B237" s="1">
        <v>351</v>
      </c>
      <c r="C237" s="1" t="s">
        <v>3</v>
      </c>
      <c r="D237" s="1">
        <v>0</v>
      </c>
      <c r="E237" s="1">
        <v>1270.443849</v>
      </c>
      <c r="F237" s="5" t="s">
        <v>8</v>
      </c>
    </row>
    <row r="238" spans="1:6" x14ac:dyDescent="0.25">
      <c r="A238">
        <f t="shared" si="3"/>
        <v>234</v>
      </c>
      <c r="B238" s="1">
        <v>352</v>
      </c>
      <c r="C238" s="1" t="s">
        <v>3</v>
      </c>
      <c r="D238" s="1">
        <v>0</v>
      </c>
      <c r="E238" s="1">
        <v>423.81672200000003</v>
      </c>
      <c r="F238" s="5" t="s">
        <v>8</v>
      </c>
    </row>
    <row r="239" spans="1:6" x14ac:dyDescent="0.25">
      <c r="A239">
        <f t="shared" si="3"/>
        <v>235</v>
      </c>
      <c r="B239" s="1">
        <v>353</v>
      </c>
      <c r="C239" s="1" t="s">
        <v>3</v>
      </c>
      <c r="D239" s="1">
        <v>0</v>
      </c>
      <c r="E239" s="1">
        <v>181.38197099999999</v>
      </c>
      <c r="F239" s="5" t="s">
        <v>8</v>
      </c>
    </row>
    <row r="240" spans="1:6" x14ac:dyDescent="0.25">
      <c r="A240">
        <f t="shared" si="3"/>
        <v>236</v>
      </c>
      <c r="B240" s="1">
        <v>354</v>
      </c>
      <c r="C240" s="1" t="s">
        <v>3</v>
      </c>
      <c r="D240" s="1">
        <v>0</v>
      </c>
      <c r="E240" s="1">
        <v>1115.46237</v>
      </c>
      <c r="F240" s="5" t="s">
        <v>8</v>
      </c>
    </row>
    <row r="241" spans="1:6" x14ac:dyDescent="0.25">
      <c r="A241">
        <f t="shared" si="3"/>
        <v>237</v>
      </c>
      <c r="B241" s="1">
        <v>355</v>
      </c>
      <c r="C241" s="1" t="s">
        <v>3</v>
      </c>
      <c r="D241" s="1">
        <v>0</v>
      </c>
      <c r="E241" s="1">
        <v>119.410381</v>
      </c>
      <c r="F241" s="5" t="s">
        <v>8</v>
      </c>
    </row>
    <row r="242" spans="1:6" x14ac:dyDescent="0.25">
      <c r="A242">
        <f t="shared" si="3"/>
        <v>238</v>
      </c>
      <c r="B242" s="1">
        <v>356</v>
      </c>
      <c r="C242" s="1" t="s">
        <v>3</v>
      </c>
      <c r="D242" s="1">
        <v>0</v>
      </c>
      <c r="E242" s="1">
        <v>314.97038800000001</v>
      </c>
      <c r="F242" s="5" t="s">
        <v>8</v>
      </c>
    </row>
    <row r="243" spans="1:6" x14ac:dyDescent="0.25">
      <c r="A243">
        <f t="shared" si="3"/>
        <v>239</v>
      </c>
      <c r="B243" s="1">
        <v>357</v>
      </c>
      <c r="C243" s="1" t="s">
        <v>3</v>
      </c>
      <c r="D243" s="1">
        <v>0</v>
      </c>
      <c r="E243" s="1">
        <v>160.39598599999999</v>
      </c>
      <c r="F243" s="5" t="s">
        <v>8</v>
      </c>
    </row>
    <row r="244" spans="1:6" x14ac:dyDescent="0.25">
      <c r="A244">
        <f t="shared" si="3"/>
        <v>240</v>
      </c>
      <c r="B244" s="1">
        <v>358</v>
      </c>
      <c r="C244" s="1" t="s">
        <v>3</v>
      </c>
      <c r="D244" s="1">
        <v>0</v>
      </c>
      <c r="E244" s="1">
        <v>487.03474399999999</v>
      </c>
      <c r="F244" s="5" t="s">
        <v>8</v>
      </c>
    </row>
    <row r="245" spans="1:6" x14ac:dyDescent="0.25">
      <c r="A245">
        <f t="shared" si="3"/>
        <v>241</v>
      </c>
      <c r="B245" s="1">
        <v>359</v>
      </c>
      <c r="C245" s="1" t="s">
        <v>3</v>
      </c>
      <c r="D245" s="1">
        <v>0</v>
      </c>
      <c r="E245" s="1">
        <v>395.76176400000003</v>
      </c>
      <c r="F245" s="5" t="s">
        <v>8</v>
      </c>
    </row>
    <row r="246" spans="1:6" x14ac:dyDescent="0.25">
      <c r="A246">
        <f t="shared" si="3"/>
        <v>242</v>
      </c>
      <c r="B246" s="1">
        <v>360</v>
      </c>
      <c r="C246" s="1" t="s">
        <v>3</v>
      </c>
      <c r="D246" s="1">
        <v>0</v>
      </c>
      <c r="E246" s="1">
        <v>296.106943</v>
      </c>
      <c r="F246" s="5" t="s">
        <v>8</v>
      </c>
    </row>
    <row r="247" spans="1:6" x14ac:dyDescent="0.25">
      <c r="A247">
        <f t="shared" si="3"/>
        <v>243</v>
      </c>
      <c r="B247" s="1">
        <v>361</v>
      </c>
      <c r="C247" s="1" t="s">
        <v>3</v>
      </c>
      <c r="D247" s="1">
        <v>0</v>
      </c>
      <c r="E247" s="1">
        <v>160.42258799999999</v>
      </c>
      <c r="F247" s="5" t="s">
        <v>8</v>
      </c>
    </row>
    <row r="248" spans="1:6" x14ac:dyDescent="0.25">
      <c r="A248">
        <f t="shared" si="3"/>
        <v>244</v>
      </c>
      <c r="B248" s="1">
        <v>362</v>
      </c>
      <c r="C248" s="1" t="s">
        <v>3</v>
      </c>
      <c r="D248" s="1">
        <v>0</v>
      </c>
      <c r="E248" s="1">
        <v>154.40219099999999</v>
      </c>
      <c r="F248" s="5" t="s">
        <v>8</v>
      </c>
    </row>
    <row r="249" spans="1:6" x14ac:dyDescent="0.25">
      <c r="A249">
        <f t="shared" si="3"/>
        <v>245</v>
      </c>
      <c r="B249" s="1">
        <v>363</v>
      </c>
      <c r="C249" s="1" t="s">
        <v>3</v>
      </c>
      <c r="D249" s="1">
        <v>0</v>
      </c>
      <c r="E249" s="1">
        <v>370.66606400000001</v>
      </c>
      <c r="F249" s="5" t="s">
        <v>8</v>
      </c>
    </row>
    <row r="250" spans="1:6" x14ac:dyDescent="0.25">
      <c r="A250">
        <f t="shared" si="3"/>
        <v>246</v>
      </c>
      <c r="B250" s="1">
        <v>364</v>
      </c>
      <c r="C250" s="1" t="s">
        <v>3</v>
      </c>
      <c r="D250" s="1">
        <v>0</v>
      </c>
      <c r="E250" s="1">
        <v>939.96043699999996</v>
      </c>
      <c r="F250" s="5" t="s">
        <v>8</v>
      </c>
    </row>
    <row r="251" spans="1:6" x14ac:dyDescent="0.25">
      <c r="A251">
        <f t="shared" si="3"/>
        <v>247</v>
      </c>
      <c r="B251" s="1">
        <v>365</v>
      </c>
      <c r="C251" s="1" t="s">
        <v>3</v>
      </c>
      <c r="D251" s="1">
        <v>0</v>
      </c>
      <c r="E251" s="1">
        <v>385.23542500000002</v>
      </c>
      <c r="F251" s="5" t="s">
        <v>8</v>
      </c>
    </row>
    <row r="252" spans="1:6" x14ac:dyDescent="0.25">
      <c r="A252">
        <f t="shared" si="3"/>
        <v>248</v>
      </c>
      <c r="B252" s="1">
        <v>366</v>
      </c>
      <c r="C252" s="1" t="s">
        <v>3</v>
      </c>
      <c r="D252" s="1">
        <v>0</v>
      </c>
      <c r="E252" s="1">
        <v>214.75177400000001</v>
      </c>
      <c r="F252" s="5" t="s">
        <v>8</v>
      </c>
    </row>
    <row r="253" spans="1:6" x14ac:dyDescent="0.25">
      <c r="A253">
        <f t="shared" si="3"/>
        <v>249</v>
      </c>
      <c r="B253" s="1">
        <v>367</v>
      </c>
      <c r="C253" s="1" t="s">
        <v>3</v>
      </c>
      <c r="D253" s="1">
        <v>0</v>
      </c>
      <c r="E253" s="1">
        <v>34.587882999999998</v>
      </c>
      <c r="F253" s="5" t="s">
        <v>8</v>
      </c>
    </row>
    <row r="254" spans="1:6" x14ac:dyDescent="0.25">
      <c r="A254">
        <f t="shared" si="3"/>
        <v>250</v>
      </c>
      <c r="B254" s="1">
        <v>368</v>
      </c>
      <c r="C254" s="1" t="s">
        <v>3</v>
      </c>
      <c r="D254" s="1">
        <v>0</v>
      </c>
      <c r="E254" s="1">
        <v>402.95219500000002</v>
      </c>
      <c r="F254" s="5" t="s">
        <v>8</v>
      </c>
    </row>
    <row r="255" spans="1:6" x14ac:dyDescent="0.25">
      <c r="A255">
        <f t="shared" si="3"/>
        <v>251</v>
      </c>
      <c r="B255" s="1">
        <v>369</v>
      </c>
      <c r="C255" s="1" t="s">
        <v>3</v>
      </c>
      <c r="D255" s="1">
        <v>0</v>
      </c>
      <c r="E255" s="1">
        <v>177.11729</v>
      </c>
      <c r="F255" s="5" t="s">
        <v>8</v>
      </c>
    </row>
    <row r="256" spans="1:6" x14ac:dyDescent="0.25">
      <c r="A256">
        <f t="shared" si="3"/>
        <v>252</v>
      </c>
      <c r="B256" s="1">
        <v>370</v>
      </c>
      <c r="C256" s="1" t="s">
        <v>3</v>
      </c>
      <c r="D256" s="1">
        <v>0</v>
      </c>
      <c r="E256" s="1">
        <v>72.160763000000003</v>
      </c>
      <c r="F256" s="5" t="s">
        <v>8</v>
      </c>
    </row>
    <row r="257" spans="1:6" x14ac:dyDescent="0.25">
      <c r="A257">
        <f t="shared" si="3"/>
        <v>253</v>
      </c>
      <c r="B257" s="1">
        <v>371</v>
      </c>
      <c r="C257" s="1" t="s">
        <v>3</v>
      </c>
      <c r="D257" s="1">
        <v>0</v>
      </c>
      <c r="E257" s="1">
        <v>237.758092</v>
      </c>
      <c r="F257" s="5" t="s">
        <v>8</v>
      </c>
    </row>
    <row r="258" spans="1:6" x14ac:dyDescent="0.25">
      <c r="A258">
        <f t="shared" si="3"/>
        <v>254</v>
      </c>
      <c r="B258" s="1">
        <v>372</v>
      </c>
      <c r="C258" s="1" t="s">
        <v>3</v>
      </c>
      <c r="D258" s="1">
        <v>0</v>
      </c>
      <c r="E258" s="1">
        <v>291.64484800000002</v>
      </c>
      <c r="F258" s="5" t="s">
        <v>8</v>
      </c>
    </row>
    <row r="259" spans="1:6" x14ac:dyDescent="0.25">
      <c r="A259">
        <f t="shared" si="3"/>
        <v>255</v>
      </c>
      <c r="B259" s="1">
        <v>373</v>
      </c>
      <c r="C259" s="1" t="s">
        <v>3</v>
      </c>
      <c r="D259" s="1">
        <v>0</v>
      </c>
      <c r="E259" s="1">
        <v>207.107269</v>
      </c>
      <c r="F259" s="5" t="s">
        <v>8</v>
      </c>
    </row>
    <row r="260" spans="1:6" x14ac:dyDescent="0.25">
      <c r="A260">
        <f t="shared" si="3"/>
        <v>256</v>
      </c>
      <c r="B260" s="1">
        <v>374</v>
      </c>
      <c r="C260" s="1" t="s">
        <v>3</v>
      </c>
      <c r="D260" s="1">
        <v>0</v>
      </c>
      <c r="E260" s="1">
        <v>253.058302</v>
      </c>
      <c r="F260" s="5" t="s">
        <v>8</v>
      </c>
    </row>
    <row r="261" spans="1:6" x14ac:dyDescent="0.25">
      <c r="A261">
        <f t="shared" si="3"/>
        <v>257</v>
      </c>
      <c r="B261" s="1">
        <v>375</v>
      </c>
      <c r="C261" s="1" t="s">
        <v>3</v>
      </c>
      <c r="D261" s="1">
        <v>0</v>
      </c>
      <c r="E261" s="1">
        <v>245.63221200000001</v>
      </c>
      <c r="F261" s="5" t="s">
        <v>8</v>
      </c>
    </row>
    <row r="262" spans="1:6" x14ac:dyDescent="0.25">
      <c r="A262">
        <f t="shared" si="3"/>
        <v>258</v>
      </c>
      <c r="B262" s="1">
        <v>376</v>
      </c>
      <c r="C262" s="1" t="s">
        <v>3</v>
      </c>
      <c r="D262" s="1">
        <v>0</v>
      </c>
      <c r="E262" s="1">
        <v>546.48546799999997</v>
      </c>
      <c r="F262" s="5" t="s">
        <v>8</v>
      </c>
    </row>
    <row r="263" spans="1:6" x14ac:dyDescent="0.25">
      <c r="A263">
        <f t="shared" ref="A263:A326" si="4">A262+1</f>
        <v>259</v>
      </c>
      <c r="B263" s="1">
        <v>377</v>
      </c>
      <c r="C263" s="1" t="s">
        <v>3</v>
      </c>
      <c r="D263" s="1">
        <v>0</v>
      </c>
      <c r="E263" s="1">
        <v>95.703316000000001</v>
      </c>
      <c r="F263" s="5" t="s">
        <v>8</v>
      </c>
    </row>
    <row r="264" spans="1:6" x14ac:dyDescent="0.25">
      <c r="A264">
        <f t="shared" si="4"/>
        <v>260</v>
      </c>
      <c r="B264" s="1">
        <v>378</v>
      </c>
      <c r="C264" s="1" t="s">
        <v>3</v>
      </c>
      <c r="D264" s="1">
        <v>0</v>
      </c>
      <c r="E264" s="1">
        <v>790.43756900000005</v>
      </c>
      <c r="F264" s="5" t="s">
        <v>8</v>
      </c>
    </row>
    <row r="265" spans="1:6" x14ac:dyDescent="0.25">
      <c r="A265">
        <f t="shared" si="4"/>
        <v>261</v>
      </c>
      <c r="B265" s="1">
        <v>379</v>
      </c>
      <c r="C265" s="1" t="s">
        <v>3</v>
      </c>
      <c r="D265" s="1">
        <v>0</v>
      </c>
      <c r="E265" s="1">
        <v>176.62445700000001</v>
      </c>
      <c r="F265" s="5" t="s">
        <v>8</v>
      </c>
    </row>
    <row r="266" spans="1:6" x14ac:dyDescent="0.25">
      <c r="A266">
        <f t="shared" si="4"/>
        <v>262</v>
      </c>
      <c r="B266" s="1">
        <v>381</v>
      </c>
      <c r="C266" s="1" t="s">
        <v>3</v>
      </c>
      <c r="D266" s="1">
        <v>0</v>
      </c>
      <c r="E266" s="1">
        <v>61.35765</v>
      </c>
      <c r="F266" s="5" t="s">
        <v>8</v>
      </c>
    </row>
    <row r="267" spans="1:6" x14ac:dyDescent="0.25">
      <c r="A267">
        <f t="shared" si="4"/>
        <v>263</v>
      </c>
      <c r="B267" s="1">
        <v>382</v>
      </c>
      <c r="C267" s="1" t="s">
        <v>3</v>
      </c>
      <c r="D267" s="1">
        <v>0</v>
      </c>
      <c r="E267" s="1">
        <v>157.05676600000001</v>
      </c>
      <c r="F267" s="5" t="s">
        <v>8</v>
      </c>
    </row>
    <row r="268" spans="1:6" x14ac:dyDescent="0.25">
      <c r="A268">
        <f t="shared" si="4"/>
        <v>264</v>
      </c>
      <c r="B268" s="1">
        <v>386</v>
      </c>
      <c r="C268" s="1" t="s">
        <v>3</v>
      </c>
      <c r="D268" s="1">
        <v>0</v>
      </c>
      <c r="E268" s="1">
        <v>486.77712700000001</v>
      </c>
      <c r="F268" s="5" t="s">
        <v>8</v>
      </c>
    </row>
    <row r="269" spans="1:6" x14ac:dyDescent="0.25">
      <c r="A269">
        <f t="shared" si="4"/>
        <v>265</v>
      </c>
      <c r="B269" s="1">
        <v>388</v>
      </c>
      <c r="C269" s="1" t="s">
        <v>3</v>
      </c>
      <c r="D269" s="1">
        <v>0</v>
      </c>
      <c r="E269" s="1">
        <v>373.32063900000003</v>
      </c>
      <c r="F269" s="5" t="s">
        <v>8</v>
      </c>
    </row>
    <row r="270" spans="1:6" x14ac:dyDescent="0.25">
      <c r="A270">
        <f t="shared" si="4"/>
        <v>266</v>
      </c>
      <c r="B270" s="1">
        <v>389</v>
      </c>
      <c r="C270" s="1" t="s">
        <v>3</v>
      </c>
      <c r="D270" s="1">
        <v>0</v>
      </c>
      <c r="E270" s="1">
        <v>490.36836399999999</v>
      </c>
      <c r="F270" s="5" t="s">
        <v>8</v>
      </c>
    </row>
    <row r="271" spans="1:6" x14ac:dyDescent="0.25">
      <c r="A271">
        <f t="shared" si="4"/>
        <v>267</v>
      </c>
      <c r="B271" s="1">
        <v>390</v>
      </c>
      <c r="C271" s="1" t="s">
        <v>3</v>
      </c>
      <c r="D271" s="1">
        <v>0</v>
      </c>
      <c r="E271" s="1">
        <v>285.23802599999999</v>
      </c>
      <c r="F271" s="5" t="s">
        <v>8</v>
      </c>
    </row>
    <row r="272" spans="1:6" x14ac:dyDescent="0.25">
      <c r="A272">
        <f t="shared" si="4"/>
        <v>268</v>
      </c>
      <c r="B272" s="1">
        <v>391</v>
      </c>
      <c r="C272" s="1" t="s">
        <v>3</v>
      </c>
      <c r="D272" s="1">
        <v>0</v>
      </c>
      <c r="E272" s="1">
        <v>152.21804599999999</v>
      </c>
      <c r="F272" s="5" t="s">
        <v>8</v>
      </c>
    </row>
    <row r="273" spans="1:6" x14ac:dyDescent="0.25">
      <c r="A273">
        <f t="shared" si="4"/>
        <v>269</v>
      </c>
      <c r="B273" s="1">
        <v>392</v>
      </c>
      <c r="C273" s="1" t="s">
        <v>3</v>
      </c>
      <c r="D273" s="1">
        <v>0</v>
      </c>
      <c r="E273" s="1">
        <v>95.721518000000003</v>
      </c>
      <c r="F273" s="5" t="s">
        <v>8</v>
      </c>
    </row>
    <row r="274" spans="1:6" x14ac:dyDescent="0.25">
      <c r="A274">
        <f t="shared" si="4"/>
        <v>270</v>
      </c>
      <c r="B274" s="1">
        <v>393</v>
      </c>
      <c r="C274" s="1" t="s">
        <v>3</v>
      </c>
      <c r="D274" s="1">
        <v>0</v>
      </c>
      <c r="E274" s="1">
        <v>710.97812399999998</v>
      </c>
      <c r="F274" s="5" t="s">
        <v>8</v>
      </c>
    </row>
    <row r="275" spans="1:6" x14ac:dyDescent="0.25">
      <c r="A275">
        <f t="shared" si="4"/>
        <v>271</v>
      </c>
      <c r="B275" s="1">
        <v>394</v>
      </c>
      <c r="C275" s="1" t="s">
        <v>3</v>
      </c>
      <c r="D275" s="1">
        <v>0</v>
      </c>
      <c r="E275" s="1">
        <v>545.13997900000004</v>
      </c>
      <c r="F275" s="5" t="s">
        <v>8</v>
      </c>
    </row>
    <row r="276" spans="1:6" x14ac:dyDescent="0.25">
      <c r="A276">
        <f t="shared" si="4"/>
        <v>272</v>
      </c>
      <c r="B276" s="1">
        <v>395</v>
      </c>
      <c r="C276" s="1" t="s">
        <v>3</v>
      </c>
      <c r="D276" s="1">
        <v>0</v>
      </c>
      <c r="E276" s="1">
        <v>258.49031000000002</v>
      </c>
      <c r="F276" s="5" t="s">
        <v>8</v>
      </c>
    </row>
    <row r="277" spans="1:6" x14ac:dyDescent="0.25">
      <c r="A277">
        <f t="shared" si="4"/>
        <v>273</v>
      </c>
      <c r="B277" s="1">
        <v>396</v>
      </c>
      <c r="C277" s="1" t="s">
        <v>3</v>
      </c>
      <c r="D277" s="1">
        <v>0</v>
      </c>
      <c r="E277" s="1">
        <v>547.42107999999996</v>
      </c>
      <c r="F277" s="5" t="s">
        <v>8</v>
      </c>
    </row>
    <row r="278" spans="1:6" x14ac:dyDescent="0.25">
      <c r="A278">
        <f t="shared" si="4"/>
        <v>274</v>
      </c>
      <c r="B278" s="1">
        <v>397</v>
      </c>
      <c r="C278" s="1" t="s">
        <v>3</v>
      </c>
      <c r="D278" s="1">
        <v>0</v>
      </c>
      <c r="E278" s="1">
        <v>87.021343000000002</v>
      </c>
      <c r="F278" s="5" t="s">
        <v>8</v>
      </c>
    </row>
    <row r="279" spans="1:6" x14ac:dyDescent="0.25">
      <c r="A279">
        <f t="shared" si="4"/>
        <v>275</v>
      </c>
      <c r="B279" s="1">
        <v>398</v>
      </c>
      <c r="C279" s="1" t="s">
        <v>3</v>
      </c>
      <c r="D279" s="1">
        <v>0</v>
      </c>
      <c r="E279" s="1">
        <v>70.885977999999994</v>
      </c>
      <c r="F279" s="5" t="s">
        <v>8</v>
      </c>
    </row>
    <row r="280" spans="1:6" x14ac:dyDescent="0.25">
      <c r="A280">
        <f t="shared" si="4"/>
        <v>276</v>
      </c>
      <c r="B280" s="1">
        <v>401</v>
      </c>
      <c r="C280" s="1" t="s">
        <v>3</v>
      </c>
      <c r="D280" s="1">
        <v>0</v>
      </c>
      <c r="E280" s="1">
        <v>197.11113399999999</v>
      </c>
      <c r="F280" s="5" t="s">
        <v>8</v>
      </c>
    </row>
    <row r="281" spans="1:6" x14ac:dyDescent="0.25">
      <c r="A281">
        <f t="shared" si="4"/>
        <v>277</v>
      </c>
      <c r="B281" s="1">
        <v>403</v>
      </c>
      <c r="C281" s="1" t="s">
        <v>3</v>
      </c>
      <c r="D281" s="1">
        <v>0</v>
      </c>
      <c r="E281" s="1">
        <v>83.217991999999995</v>
      </c>
      <c r="F281" s="5" t="s">
        <v>8</v>
      </c>
    </row>
    <row r="282" spans="1:6" x14ac:dyDescent="0.25">
      <c r="A282">
        <f t="shared" si="4"/>
        <v>278</v>
      </c>
      <c r="B282" s="1">
        <v>404</v>
      </c>
      <c r="C282" s="1" t="s">
        <v>3</v>
      </c>
      <c r="D282" s="1">
        <v>0</v>
      </c>
      <c r="E282" s="1">
        <v>107.931811</v>
      </c>
      <c r="F282" s="5" t="s">
        <v>8</v>
      </c>
    </row>
    <row r="283" spans="1:6" x14ac:dyDescent="0.25">
      <c r="A283">
        <f t="shared" si="4"/>
        <v>279</v>
      </c>
      <c r="B283" s="1">
        <v>405</v>
      </c>
      <c r="C283" s="1" t="s">
        <v>3</v>
      </c>
      <c r="D283" s="1">
        <v>0</v>
      </c>
      <c r="E283" s="1">
        <v>158.70747499999999</v>
      </c>
      <c r="F283" s="5" t="s">
        <v>8</v>
      </c>
    </row>
    <row r="284" spans="1:6" x14ac:dyDescent="0.25">
      <c r="A284">
        <f t="shared" si="4"/>
        <v>280</v>
      </c>
      <c r="B284" s="1">
        <v>406</v>
      </c>
      <c r="C284" s="1" t="s">
        <v>3</v>
      </c>
      <c r="D284" s="1">
        <v>0</v>
      </c>
      <c r="E284" s="1">
        <v>129.668858</v>
      </c>
      <c r="F284" s="5" t="s">
        <v>8</v>
      </c>
    </row>
    <row r="285" spans="1:6" x14ac:dyDescent="0.25">
      <c r="A285">
        <f t="shared" si="4"/>
        <v>281</v>
      </c>
      <c r="B285" s="1">
        <v>407</v>
      </c>
      <c r="C285" s="1" t="s">
        <v>3</v>
      </c>
      <c r="D285" s="1">
        <v>0</v>
      </c>
      <c r="E285" s="1">
        <v>221.52577099999999</v>
      </c>
      <c r="F285" s="5" t="s">
        <v>8</v>
      </c>
    </row>
    <row r="286" spans="1:6" x14ac:dyDescent="0.25">
      <c r="A286">
        <f t="shared" si="4"/>
        <v>282</v>
      </c>
      <c r="B286" s="1">
        <v>408</v>
      </c>
      <c r="C286" s="1" t="s">
        <v>3</v>
      </c>
      <c r="D286" s="1">
        <v>0</v>
      </c>
      <c r="E286" s="1">
        <v>212.283061</v>
      </c>
      <c r="F286" s="5" t="s">
        <v>8</v>
      </c>
    </row>
    <row r="287" spans="1:6" x14ac:dyDescent="0.25">
      <c r="A287">
        <f t="shared" si="4"/>
        <v>283</v>
      </c>
      <c r="B287" s="1">
        <v>411</v>
      </c>
      <c r="C287" s="1" t="s">
        <v>3</v>
      </c>
      <c r="D287" s="1">
        <v>0</v>
      </c>
      <c r="E287" s="1">
        <v>175.86910700000001</v>
      </c>
      <c r="F287" s="5" t="s">
        <v>8</v>
      </c>
    </row>
    <row r="288" spans="1:6" x14ac:dyDescent="0.25">
      <c r="A288">
        <f t="shared" si="4"/>
        <v>284</v>
      </c>
      <c r="B288" s="1">
        <v>412</v>
      </c>
      <c r="C288" s="1" t="s">
        <v>3</v>
      </c>
      <c r="D288" s="1">
        <v>0</v>
      </c>
      <c r="E288" s="1">
        <v>235.38178500000001</v>
      </c>
      <c r="F288" s="5" t="s">
        <v>8</v>
      </c>
    </row>
    <row r="289" spans="1:6" x14ac:dyDescent="0.25">
      <c r="A289">
        <f t="shared" si="4"/>
        <v>285</v>
      </c>
      <c r="B289" s="1">
        <v>475</v>
      </c>
      <c r="C289" s="1" t="s">
        <v>3</v>
      </c>
      <c r="D289" s="1">
        <v>0</v>
      </c>
      <c r="E289" s="1">
        <v>552.48346400000003</v>
      </c>
      <c r="F289" s="5" t="s">
        <v>8</v>
      </c>
    </row>
    <row r="290" spans="1:6" x14ac:dyDescent="0.25">
      <c r="A290">
        <f t="shared" si="4"/>
        <v>286</v>
      </c>
      <c r="B290" s="1">
        <v>477</v>
      </c>
      <c r="C290" s="1" t="s">
        <v>3</v>
      </c>
      <c r="D290" s="1">
        <v>0</v>
      </c>
      <c r="E290" s="1">
        <v>967.385447</v>
      </c>
      <c r="F290" s="5" t="s">
        <v>8</v>
      </c>
    </row>
    <row r="291" spans="1:6" x14ac:dyDescent="0.25">
      <c r="A291">
        <f t="shared" si="4"/>
        <v>287</v>
      </c>
      <c r="B291" s="1">
        <v>478</v>
      </c>
      <c r="C291" s="1" t="s">
        <v>3</v>
      </c>
      <c r="D291" s="1">
        <v>0</v>
      </c>
      <c r="E291" s="1">
        <v>797.87765999999999</v>
      </c>
      <c r="F291" s="5" t="s">
        <v>8</v>
      </c>
    </row>
    <row r="292" spans="1:6" x14ac:dyDescent="0.25">
      <c r="A292">
        <f t="shared" si="4"/>
        <v>288</v>
      </c>
      <c r="B292" s="1">
        <v>480</v>
      </c>
      <c r="C292" s="1" t="s">
        <v>3</v>
      </c>
      <c r="D292" s="1">
        <v>0</v>
      </c>
      <c r="E292" s="1">
        <v>3661.7456750000001</v>
      </c>
      <c r="F292" s="5" t="s">
        <v>8</v>
      </c>
    </row>
    <row r="293" spans="1:6" x14ac:dyDescent="0.25">
      <c r="A293">
        <f t="shared" si="4"/>
        <v>289</v>
      </c>
      <c r="B293" s="1">
        <v>482</v>
      </c>
      <c r="C293" s="1" t="s">
        <v>3</v>
      </c>
      <c r="D293" s="1">
        <v>0</v>
      </c>
      <c r="E293" s="1">
        <v>449.95049699999998</v>
      </c>
      <c r="F293" s="5" t="s">
        <v>8</v>
      </c>
    </row>
    <row r="294" spans="1:6" x14ac:dyDescent="0.25">
      <c r="A294">
        <f t="shared" si="4"/>
        <v>290</v>
      </c>
      <c r="B294" s="1">
        <v>483</v>
      </c>
      <c r="C294" s="1" t="s">
        <v>3</v>
      </c>
      <c r="D294" s="1">
        <v>0</v>
      </c>
      <c r="E294" s="1">
        <v>694.06903399999999</v>
      </c>
      <c r="F294" s="5" t="s">
        <v>8</v>
      </c>
    </row>
    <row r="295" spans="1:6" x14ac:dyDescent="0.25">
      <c r="A295">
        <f t="shared" si="4"/>
        <v>291</v>
      </c>
      <c r="B295" s="1">
        <v>486</v>
      </c>
      <c r="C295" s="1" t="s">
        <v>3</v>
      </c>
      <c r="D295" s="1">
        <v>0</v>
      </c>
      <c r="E295" s="1">
        <v>380.102687</v>
      </c>
      <c r="F295" s="5" t="s">
        <v>8</v>
      </c>
    </row>
    <row r="296" spans="1:6" x14ac:dyDescent="0.25">
      <c r="A296">
        <f t="shared" si="4"/>
        <v>292</v>
      </c>
      <c r="B296" s="1">
        <v>488</v>
      </c>
      <c r="C296" s="1" t="s">
        <v>3</v>
      </c>
      <c r="D296" s="1">
        <v>0</v>
      </c>
      <c r="E296" s="1">
        <v>661.29724599999997</v>
      </c>
      <c r="F296" s="5" t="s">
        <v>8</v>
      </c>
    </row>
    <row r="297" spans="1:6" x14ac:dyDescent="0.25">
      <c r="A297">
        <f t="shared" si="4"/>
        <v>293</v>
      </c>
      <c r="B297" s="1">
        <v>489</v>
      </c>
      <c r="C297" s="1" t="s">
        <v>3</v>
      </c>
      <c r="D297" s="1">
        <v>0</v>
      </c>
      <c r="E297" s="1">
        <v>405.84758599999998</v>
      </c>
      <c r="F297" s="5" t="s">
        <v>8</v>
      </c>
    </row>
    <row r="298" spans="1:6" x14ac:dyDescent="0.25">
      <c r="A298">
        <f t="shared" si="4"/>
        <v>294</v>
      </c>
      <c r="B298" s="1">
        <v>490</v>
      </c>
      <c r="C298" s="1" t="s">
        <v>3</v>
      </c>
      <c r="D298" s="1">
        <v>0</v>
      </c>
      <c r="E298" s="1">
        <v>230.24847800000001</v>
      </c>
      <c r="F298" s="5" t="s">
        <v>8</v>
      </c>
    </row>
    <row r="299" spans="1:6" x14ac:dyDescent="0.25">
      <c r="A299">
        <f t="shared" si="4"/>
        <v>295</v>
      </c>
      <c r="B299" s="1">
        <v>491</v>
      </c>
      <c r="C299" s="1" t="s">
        <v>3</v>
      </c>
      <c r="D299" s="1">
        <v>0</v>
      </c>
      <c r="E299" s="1">
        <v>608.760178</v>
      </c>
      <c r="F299" s="5" t="s">
        <v>8</v>
      </c>
    </row>
    <row r="300" spans="1:6" x14ac:dyDescent="0.25">
      <c r="A300">
        <f t="shared" si="4"/>
        <v>296</v>
      </c>
      <c r="B300" s="1">
        <v>492</v>
      </c>
      <c r="C300" s="1" t="s">
        <v>3</v>
      </c>
      <c r="D300" s="1">
        <v>0</v>
      </c>
      <c r="E300" s="1">
        <v>123.353741</v>
      </c>
      <c r="F300" s="5" t="s">
        <v>8</v>
      </c>
    </row>
    <row r="301" spans="1:6" x14ac:dyDescent="0.25">
      <c r="A301">
        <f t="shared" si="4"/>
        <v>297</v>
      </c>
      <c r="B301" s="1">
        <v>495</v>
      </c>
      <c r="C301" s="1" t="s">
        <v>3</v>
      </c>
      <c r="D301" s="1">
        <v>0</v>
      </c>
      <c r="E301" s="1">
        <v>423.42294600000002</v>
      </c>
      <c r="F301" s="5" t="s">
        <v>8</v>
      </c>
    </row>
    <row r="302" spans="1:6" x14ac:dyDescent="0.25">
      <c r="A302">
        <f t="shared" si="4"/>
        <v>298</v>
      </c>
      <c r="B302" s="1">
        <v>498</v>
      </c>
      <c r="C302" s="1" t="s">
        <v>3</v>
      </c>
      <c r="D302" s="1">
        <v>0</v>
      </c>
      <c r="E302" s="1">
        <v>709.24725999999998</v>
      </c>
      <c r="F302" s="5" t="s">
        <v>8</v>
      </c>
    </row>
    <row r="303" spans="1:6" x14ac:dyDescent="0.25">
      <c r="A303">
        <f t="shared" si="4"/>
        <v>299</v>
      </c>
      <c r="B303" s="1">
        <v>500</v>
      </c>
      <c r="C303" s="1" t="s">
        <v>3</v>
      </c>
      <c r="D303" s="1">
        <v>0</v>
      </c>
      <c r="E303" s="1">
        <v>674.83123899999998</v>
      </c>
      <c r="F303" s="5" t="s">
        <v>8</v>
      </c>
    </row>
    <row r="304" spans="1:6" x14ac:dyDescent="0.25">
      <c r="A304">
        <f t="shared" si="4"/>
        <v>300</v>
      </c>
      <c r="B304" s="1">
        <v>505</v>
      </c>
      <c r="C304" s="1" t="s">
        <v>3</v>
      </c>
      <c r="D304" s="1">
        <v>0</v>
      </c>
      <c r="E304" s="1">
        <v>189.38218699999999</v>
      </c>
      <c r="F304" s="5" t="s">
        <v>8</v>
      </c>
    </row>
    <row r="305" spans="1:6" x14ac:dyDescent="0.25">
      <c r="A305">
        <f t="shared" si="4"/>
        <v>301</v>
      </c>
      <c r="B305" s="1">
        <v>508</v>
      </c>
      <c r="C305" s="1" t="s">
        <v>3</v>
      </c>
      <c r="D305" s="1">
        <v>0</v>
      </c>
      <c r="E305" s="1">
        <v>494.77165500000001</v>
      </c>
      <c r="F305" s="5" t="s">
        <v>8</v>
      </c>
    </row>
    <row r="306" spans="1:6" x14ac:dyDescent="0.25">
      <c r="A306">
        <f t="shared" si="4"/>
        <v>302</v>
      </c>
      <c r="B306" s="1">
        <v>510</v>
      </c>
      <c r="C306" s="1" t="s">
        <v>3</v>
      </c>
      <c r="D306" s="1">
        <v>0</v>
      </c>
      <c r="E306" s="1">
        <v>85.669904000000002</v>
      </c>
      <c r="F306" s="5" t="s">
        <v>8</v>
      </c>
    </row>
    <row r="307" spans="1:6" x14ac:dyDescent="0.25">
      <c r="A307">
        <f t="shared" si="4"/>
        <v>303</v>
      </c>
      <c r="B307" s="1">
        <v>512</v>
      </c>
      <c r="C307" s="1" t="s">
        <v>3</v>
      </c>
      <c r="D307" s="1">
        <v>0</v>
      </c>
      <c r="E307" s="1">
        <v>555.25914699999998</v>
      </c>
      <c r="F307" s="5" t="s">
        <v>8</v>
      </c>
    </row>
    <row r="308" spans="1:6" x14ac:dyDescent="0.25">
      <c r="A308">
        <f t="shared" si="4"/>
        <v>304</v>
      </c>
      <c r="B308" s="1">
        <v>514</v>
      </c>
      <c r="C308" s="1" t="s">
        <v>3</v>
      </c>
      <c r="D308" s="1">
        <v>0</v>
      </c>
      <c r="E308" s="1">
        <v>262.926153</v>
      </c>
      <c r="F308" s="5" t="s">
        <v>8</v>
      </c>
    </row>
    <row r="309" spans="1:6" x14ac:dyDescent="0.25">
      <c r="A309">
        <f t="shared" si="4"/>
        <v>305</v>
      </c>
      <c r="B309" s="1">
        <v>515</v>
      </c>
      <c r="C309" s="1" t="s">
        <v>3</v>
      </c>
      <c r="D309" s="1">
        <v>0</v>
      </c>
      <c r="E309" s="1">
        <v>257.07936699999999</v>
      </c>
      <c r="F309" s="5" t="s">
        <v>8</v>
      </c>
    </row>
    <row r="310" spans="1:6" x14ac:dyDescent="0.25">
      <c r="A310">
        <f t="shared" si="4"/>
        <v>306</v>
      </c>
      <c r="B310" s="1">
        <v>516</v>
      </c>
      <c r="C310" s="1" t="s">
        <v>3</v>
      </c>
      <c r="D310" s="1">
        <v>0</v>
      </c>
      <c r="E310" s="1">
        <v>233.49061</v>
      </c>
      <c r="F310" s="5" t="s">
        <v>8</v>
      </c>
    </row>
    <row r="311" spans="1:6" x14ac:dyDescent="0.25">
      <c r="A311">
        <f t="shared" si="4"/>
        <v>307</v>
      </c>
      <c r="B311" s="1">
        <v>517</v>
      </c>
      <c r="C311" s="1" t="s">
        <v>3</v>
      </c>
      <c r="D311" s="1">
        <v>0</v>
      </c>
      <c r="E311" s="1">
        <v>125.7563</v>
      </c>
      <c r="F311" s="5" t="s">
        <v>8</v>
      </c>
    </row>
    <row r="312" spans="1:6" x14ac:dyDescent="0.25">
      <c r="A312">
        <f t="shared" si="4"/>
        <v>308</v>
      </c>
      <c r="B312" s="1">
        <v>520</v>
      </c>
      <c r="C312" s="1" t="s">
        <v>3</v>
      </c>
      <c r="D312" s="1">
        <v>0</v>
      </c>
      <c r="E312" s="1">
        <v>260.809213</v>
      </c>
      <c r="F312" s="5" t="s">
        <v>8</v>
      </c>
    </row>
    <row r="313" spans="1:6" x14ac:dyDescent="0.25">
      <c r="A313">
        <f t="shared" si="4"/>
        <v>309</v>
      </c>
      <c r="B313" s="1">
        <v>521</v>
      </c>
      <c r="C313" s="1" t="s">
        <v>3</v>
      </c>
      <c r="D313" s="1">
        <v>0</v>
      </c>
      <c r="E313" s="1">
        <v>134.08965000000001</v>
      </c>
      <c r="F313" s="5" t="s">
        <v>8</v>
      </c>
    </row>
    <row r="314" spans="1:6" x14ac:dyDescent="0.25">
      <c r="A314">
        <f t="shared" si="4"/>
        <v>310</v>
      </c>
      <c r="B314" s="1">
        <v>523</v>
      </c>
      <c r="C314" s="1" t="s">
        <v>3</v>
      </c>
      <c r="D314" s="1">
        <v>0</v>
      </c>
      <c r="E314" s="1">
        <v>402.30360200000001</v>
      </c>
      <c r="F314" s="5" t="s">
        <v>8</v>
      </c>
    </row>
    <row r="315" spans="1:6" x14ac:dyDescent="0.25">
      <c r="A315">
        <f t="shared" si="4"/>
        <v>311</v>
      </c>
      <c r="B315" s="1">
        <v>524</v>
      </c>
      <c r="C315" s="1" t="s">
        <v>3</v>
      </c>
      <c r="D315" s="1">
        <v>0</v>
      </c>
      <c r="E315" s="1">
        <v>691.61064599999997</v>
      </c>
      <c r="F315" s="5" t="s">
        <v>8</v>
      </c>
    </row>
    <row r="316" spans="1:6" x14ac:dyDescent="0.25">
      <c r="A316">
        <f t="shared" si="4"/>
        <v>312</v>
      </c>
      <c r="B316" s="1">
        <v>525</v>
      </c>
      <c r="C316" s="1" t="s">
        <v>3</v>
      </c>
      <c r="D316" s="1">
        <v>0</v>
      </c>
      <c r="E316" s="1">
        <v>595.01127099999997</v>
      </c>
      <c r="F316" s="5" t="s">
        <v>8</v>
      </c>
    </row>
    <row r="317" spans="1:6" x14ac:dyDescent="0.25">
      <c r="A317">
        <f t="shared" si="4"/>
        <v>313</v>
      </c>
      <c r="B317" s="1">
        <v>534</v>
      </c>
      <c r="C317" s="1" t="s">
        <v>3</v>
      </c>
      <c r="D317" s="1">
        <v>0</v>
      </c>
      <c r="E317" s="1">
        <v>996.34950900000001</v>
      </c>
      <c r="F317" s="5" t="s">
        <v>8</v>
      </c>
    </row>
    <row r="318" spans="1:6" x14ac:dyDescent="0.25">
      <c r="A318">
        <f t="shared" si="4"/>
        <v>314</v>
      </c>
      <c r="B318" s="1">
        <v>535</v>
      </c>
      <c r="C318" s="1" t="s">
        <v>3</v>
      </c>
      <c r="D318" s="1">
        <v>0</v>
      </c>
      <c r="E318" s="1">
        <v>792.70571800000005</v>
      </c>
      <c r="F318" s="5" t="s">
        <v>8</v>
      </c>
    </row>
    <row r="319" spans="1:6" x14ac:dyDescent="0.25">
      <c r="A319">
        <f t="shared" si="4"/>
        <v>315</v>
      </c>
      <c r="B319" s="1">
        <v>537</v>
      </c>
      <c r="C319" s="1" t="s">
        <v>3</v>
      </c>
      <c r="D319" s="1">
        <v>0</v>
      </c>
      <c r="E319" s="1">
        <v>384.02644600000002</v>
      </c>
      <c r="F319" s="5" t="s">
        <v>8</v>
      </c>
    </row>
    <row r="320" spans="1:6" x14ac:dyDescent="0.25">
      <c r="A320">
        <f t="shared" si="4"/>
        <v>316</v>
      </c>
      <c r="B320" s="1">
        <v>538</v>
      </c>
      <c r="C320" s="1" t="s">
        <v>3</v>
      </c>
      <c r="D320" s="1">
        <v>0</v>
      </c>
      <c r="E320" s="1">
        <v>82.415038999999993</v>
      </c>
      <c r="F320" s="5" t="s">
        <v>8</v>
      </c>
    </row>
    <row r="321" spans="1:6" x14ac:dyDescent="0.25">
      <c r="A321">
        <f t="shared" si="4"/>
        <v>317</v>
      </c>
      <c r="B321" s="1">
        <v>539</v>
      </c>
      <c r="C321" s="1" t="s">
        <v>3</v>
      </c>
      <c r="D321" s="1">
        <v>0</v>
      </c>
      <c r="E321" s="1">
        <v>335.943422</v>
      </c>
      <c r="F321" s="5" t="s">
        <v>8</v>
      </c>
    </row>
    <row r="322" spans="1:6" x14ac:dyDescent="0.25">
      <c r="A322">
        <f t="shared" si="4"/>
        <v>318</v>
      </c>
      <c r="B322" s="1">
        <v>540</v>
      </c>
      <c r="C322" s="1" t="s">
        <v>3</v>
      </c>
      <c r="D322" s="1">
        <v>0</v>
      </c>
      <c r="E322" s="1">
        <v>499.59147300000001</v>
      </c>
      <c r="F322" s="5" t="s">
        <v>8</v>
      </c>
    </row>
    <row r="323" spans="1:6" x14ac:dyDescent="0.25">
      <c r="A323">
        <f t="shared" si="4"/>
        <v>319</v>
      </c>
      <c r="B323" s="1">
        <v>541</v>
      </c>
      <c r="C323" s="1" t="s">
        <v>3</v>
      </c>
      <c r="D323" s="1">
        <v>0</v>
      </c>
      <c r="E323" s="1">
        <v>276.00861600000002</v>
      </c>
      <c r="F323" s="5" t="s">
        <v>8</v>
      </c>
    </row>
    <row r="324" spans="1:6" x14ac:dyDescent="0.25">
      <c r="A324">
        <f t="shared" si="4"/>
        <v>320</v>
      </c>
      <c r="B324" s="1">
        <v>543</v>
      </c>
      <c r="C324" s="1" t="s">
        <v>3</v>
      </c>
      <c r="D324" s="1">
        <v>0</v>
      </c>
      <c r="E324" s="1">
        <v>217.438726</v>
      </c>
      <c r="F324" s="5" t="s">
        <v>8</v>
      </c>
    </row>
    <row r="325" spans="1:6" x14ac:dyDescent="0.25">
      <c r="A325">
        <f t="shared" si="4"/>
        <v>321</v>
      </c>
      <c r="B325" s="1">
        <v>544</v>
      </c>
      <c r="C325" s="1" t="s">
        <v>3</v>
      </c>
      <c r="D325" s="1">
        <v>0</v>
      </c>
      <c r="E325" s="1">
        <v>122.385577</v>
      </c>
      <c r="F325" s="5" t="s">
        <v>8</v>
      </c>
    </row>
    <row r="326" spans="1:6" x14ac:dyDescent="0.25">
      <c r="A326">
        <f t="shared" si="4"/>
        <v>322</v>
      </c>
      <c r="B326" s="1">
        <v>545</v>
      </c>
      <c r="C326" s="1" t="s">
        <v>3</v>
      </c>
      <c r="D326" s="1">
        <v>0</v>
      </c>
      <c r="E326" s="1">
        <v>224.763834</v>
      </c>
      <c r="F326" s="5" t="s">
        <v>8</v>
      </c>
    </row>
    <row r="327" spans="1:6" x14ac:dyDescent="0.25">
      <c r="A327">
        <f t="shared" ref="A327:A390" si="5">A326+1</f>
        <v>323</v>
      </c>
      <c r="B327" s="1">
        <v>549</v>
      </c>
      <c r="C327" s="1" t="s">
        <v>3</v>
      </c>
      <c r="D327" s="1">
        <v>0</v>
      </c>
      <c r="E327" s="1">
        <v>602.894724</v>
      </c>
      <c r="F327" s="5" t="s">
        <v>8</v>
      </c>
    </row>
    <row r="328" spans="1:6" x14ac:dyDescent="0.25">
      <c r="A328">
        <f t="shared" si="5"/>
        <v>324</v>
      </c>
      <c r="B328" s="1">
        <v>553</v>
      </c>
      <c r="C328" s="1" t="s">
        <v>3</v>
      </c>
      <c r="D328" s="1">
        <v>0</v>
      </c>
      <c r="E328" s="1">
        <v>125.7563</v>
      </c>
      <c r="F328" s="5" t="s">
        <v>8</v>
      </c>
    </row>
    <row r="329" spans="1:6" x14ac:dyDescent="0.25">
      <c r="A329">
        <f t="shared" si="5"/>
        <v>325</v>
      </c>
      <c r="B329" s="1">
        <v>554</v>
      </c>
      <c r="C329" s="1" t="s">
        <v>3</v>
      </c>
      <c r="D329" s="1">
        <v>0</v>
      </c>
      <c r="E329" s="1">
        <v>346.441665</v>
      </c>
      <c r="F329" s="5" t="s">
        <v>8</v>
      </c>
    </row>
    <row r="330" spans="1:6" x14ac:dyDescent="0.25">
      <c r="A330">
        <f t="shared" si="5"/>
        <v>326</v>
      </c>
      <c r="B330" s="1">
        <v>556</v>
      </c>
      <c r="C330" s="1" t="s">
        <v>3</v>
      </c>
      <c r="D330" s="1">
        <v>0</v>
      </c>
      <c r="E330" s="1">
        <v>1041.6162469999999</v>
      </c>
      <c r="F330" s="5" t="s">
        <v>8</v>
      </c>
    </row>
    <row r="331" spans="1:6" x14ac:dyDescent="0.25">
      <c r="A331">
        <f t="shared" si="5"/>
        <v>327</v>
      </c>
      <c r="B331" s="1">
        <v>557</v>
      </c>
      <c r="C331" s="1" t="s">
        <v>3</v>
      </c>
      <c r="D331" s="1">
        <v>0</v>
      </c>
      <c r="E331" s="1">
        <v>1011.164237</v>
      </c>
      <c r="F331" s="5" t="s">
        <v>8</v>
      </c>
    </row>
    <row r="332" spans="1:6" x14ac:dyDescent="0.25">
      <c r="A332">
        <f t="shared" si="5"/>
        <v>328</v>
      </c>
      <c r="B332" s="1">
        <v>558</v>
      </c>
      <c r="C332" s="1" t="s">
        <v>3</v>
      </c>
      <c r="D332" s="1">
        <v>0</v>
      </c>
      <c r="E332" s="1">
        <v>973.04672100000005</v>
      </c>
      <c r="F332" s="5" t="s">
        <v>8</v>
      </c>
    </row>
    <row r="333" spans="1:6" x14ac:dyDescent="0.25">
      <c r="A333">
        <f t="shared" si="5"/>
        <v>329</v>
      </c>
      <c r="B333" s="1">
        <v>559</v>
      </c>
      <c r="C333" s="1" t="s">
        <v>3</v>
      </c>
      <c r="D333" s="1">
        <v>0</v>
      </c>
      <c r="E333" s="1">
        <v>647.98026700000003</v>
      </c>
      <c r="F333" s="5" t="s">
        <v>8</v>
      </c>
    </row>
    <row r="334" spans="1:6" x14ac:dyDescent="0.25">
      <c r="A334">
        <f t="shared" si="5"/>
        <v>330</v>
      </c>
      <c r="B334" s="1">
        <v>560</v>
      </c>
      <c r="C334" s="1" t="s">
        <v>3</v>
      </c>
      <c r="D334" s="1">
        <v>0</v>
      </c>
      <c r="E334" s="1">
        <v>723.92617900000005</v>
      </c>
      <c r="F334" s="5" t="s">
        <v>8</v>
      </c>
    </row>
    <row r="335" spans="1:6" x14ac:dyDescent="0.25">
      <c r="A335">
        <f t="shared" si="5"/>
        <v>331</v>
      </c>
      <c r="B335" s="1">
        <v>561</v>
      </c>
      <c r="C335" s="1" t="s">
        <v>3</v>
      </c>
      <c r="D335" s="1">
        <v>0</v>
      </c>
      <c r="E335" s="1">
        <v>191.61104599999999</v>
      </c>
      <c r="F335" s="5" t="s">
        <v>8</v>
      </c>
    </row>
    <row r="336" spans="1:6" x14ac:dyDescent="0.25">
      <c r="A336">
        <f t="shared" si="5"/>
        <v>332</v>
      </c>
      <c r="B336" s="1">
        <v>562</v>
      </c>
      <c r="C336" s="1" t="s">
        <v>3</v>
      </c>
      <c r="D336" s="1">
        <v>0</v>
      </c>
      <c r="E336" s="1">
        <v>405.51716399999998</v>
      </c>
      <c r="F336" s="5" t="s">
        <v>8</v>
      </c>
    </row>
    <row r="337" spans="1:6" x14ac:dyDescent="0.25">
      <c r="A337">
        <f t="shared" si="5"/>
        <v>333</v>
      </c>
      <c r="B337" s="1">
        <v>563</v>
      </c>
      <c r="C337" s="1" t="s">
        <v>3</v>
      </c>
      <c r="D337" s="1">
        <v>0</v>
      </c>
      <c r="E337" s="1">
        <v>259.32511499999998</v>
      </c>
      <c r="F337" s="5" t="s">
        <v>8</v>
      </c>
    </row>
    <row r="338" spans="1:6" x14ac:dyDescent="0.25">
      <c r="A338">
        <f t="shared" si="5"/>
        <v>334</v>
      </c>
      <c r="B338" s="1">
        <v>564</v>
      </c>
      <c r="C338" s="1" t="s">
        <v>3</v>
      </c>
      <c r="D338" s="1">
        <v>0</v>
      </c>
      <c r="E338" s="1">
        <v>324.799037</v>
      </c>
      <c r="F338" s="5" t="s">
        <v>8</v>
      </c>
    </row>
    <row r="339" spans="1:6" x14ac:dyDescent="0.25">
      <c r="A339">
        <f t="shared" si="5"/>
        <v>335</v>
      </c>
      <c r="B339" s="1">
        <v>565</v>
      </c>
      <c r="C339" s="1" t="s">
        <v>3</v>
      </c>
      <c r="D339" s="1">
        <v>0</v>
      </c>
      <c r="E339" s="1">
        <v>211.418329</v>
      </c>
      <c r="F339" s="5" t="s">
        <v>8</v>
      </c>
    </row>
    <row r="340" spans="1:6" x14ac:dyDescent="0.25">
      <c r="A340">
        <f t="shared" si="5"/>
        <v>336</v>
      </c>
      <c r="B340" s="1">
        <v>566</v>
      </c>
      <c r="C340" s="1" t="s">
        <v>3</v>
      </c>
      <c r="D340" s="1">
        <v>0</v>
      </c>
      <c r="E340" s="1">
        <v>165.020579</v>
      </c>
      <c r="F340" s="5" t="s">
        <v>8</v>
      </c>
    </row>
    <row r="341" spans="1:6" x14ac:dyDescent="0.25">
      <c r="A341">
        <f t="shared" si="5"/>
        <v>337</v>
      </c>
      <c r="B341" s="1">
        <v>567</v>
      </c>
      <c r="C341" s="1" t="s">
        <v>3</v>
      </c>
      <c r="D341" s="1">
        <v>0</v>
      </c>
      <c r="E341" s="1">
        <v>468.95255100000003</v>
      </c>
      <c r="F341" s="5" t="s">
        <v>8</v>
      </c>
    </row>
    <row r="342" spans="1:6" x14ac:dyDescent="0.25">
      <c r="A342">
        <f t="shared" si="5"/>
        <v>338</v>
      </c>
      <c r="B342" s="1">
        <v>568</v>
      </c>
      <c r="C342" s="1" t="s">
        <v>3</v>
      </c>
      <c r="D342" s="1">
        <v>0</v>
      </c>
      <c r="E342" s="1">
        <v>380.01903099999998</v>
      </c>
      <c r="F342" s="5" t="s">
        <v>8</v>
      </c>
    </row>
    <row r="343" spans="1:6" x14ac:dyDescent="0.25">
      <c r="A343">
        <f t="shared" si="5"/>
        <v>339</v>
      </c>
      <c r="B343" s="1">
        <v>569</v>
      </c>
      <c r="C343" s="1" t="s">
        <v>3</v>
      </c>
      <c r="D343" s="1">
        <v>0</v>
      </c>
      <c r="E343" s="1">
        <v>108.20334099999999</v>
      </c>
      <c r="F343" s="5" t="s">
        <v>8</v>
      </c>
    </row>
    <row r="344" spans="1:6" x14ac:dyDescent="0.25">
      <c r="A344">
        <f t="shared" si="5"/>
        <v>340</v>
      </c>
      <c r="B344" s="1">
        <v>570</v>
      </c>
      <c r="C344" s="1" t="s">
        <v>3</v>
      </c>
      <c r="D344" s="1">
        <v>0</v>
      </c>
      <c r="E344" s="1">
        <v>141.32462699999999</v>
      </c>
      <c r="F344" s="5" t="s">
        <v>8</v>
      </c>
    </row>
    <row r="345" spans="1:6" x14ac:dyDescent="0.25">
      <c r="A345">
        <f t="shared" si="5"/>
        <v>341</v>
      </c>
      <c r="B345" s="1">
        <v>571</v>
      </c>
      <c r="C345" s="1" t="s">
        <v>3</v>
      </c>
      <c r="D345" s="1">
        <v>0</v>
      </c>
      <c r="E345" s="1">
        <v>159.21150800000001</v>
      </c>
      <c r="F345" s="5" t="s">
        <v>8</v>
      </c>
    </row>
    <row r="346" spans="1:6" x14ac:dyDescent="0.25">
      <c r="A346">
        <f t="shared" si="5"/>
        <v>342</v>
      </c>
      <c r="B346" s="1">
        <v>572</v>
      </c>
      <c r="C346" s="1" t="s">
        <v>3</v>
      </c>
      <c r="D346" s="1">
        <v>0</v>
      </c>
      <c r="E346" s="1">
        <v>192.73286999999999</v>
      </c>
      <c r="F346" s="5" t="s">
        <v>8</v>
      </c>
    </row>
    <row r="347" spans="1:6" x14ac:dyDescent="0.25">
      <c r="A347">
        <f t="shared" si="5"/>
        <v>343</v>
      </c>
      <c r="B347" s="1">
        <v>573</v>
      </c>
      <c r="C347" s="1" t="s">
        <v>3</v>
      </c>
      <c r="D347" s="1">
        <v>0</v>
      </c>
      <c r="E347" s="1">
        <v>287.52892700000001</v>
      </c>
      <c r="F347" s="5" t="s">
        <v>8</v>
      </c>
    </row>
    <row r="348" spans="1:6" x14ac:dyDescent="0.25">
      <c r="A348">
        <f t="shared" si="5"/>
        <v>344</v>
      </c>
      <c r="B348" s="1">
        <v>574</v>
      </c>
      <c r="C348" s="1" t="s">
        <v>3</v>
      </c>
      <c r="D348" s="1">
        <v>0</v>
      </c>
      <c r="E348" s="1">
        <v>864.88958300000002</v>
      </c>
      <c r="F348" s="5" t="s">
        <v>8</v>
      </c>
    </row>
    <row r="349" spans="1:6" x14ac:dyDescent="0.25">
      <c r="A349">
        <f t="shared" si="5"/>
        <v>345</v>
      </c>
      <c r="B349" s="1">
        <v>575</v>
      </c>
      <c r="C349" s="1" t="s">
        <v>3</v>
      </c>
      <c r="D349" s="1">
        <v>0</v>
      </c>
      <c r="E349" s="1">
        <v>731.80204900000001</v>
      </c>
      <c r="F349" s="5" t="s">
        <v>8</v>
      </c>
    </row>
    <row r="350" spans="1:6" x14ac:dyDescent="0.25">
      <c r="A350">
        <f t="shared" si="5"/>
        <v>346</v>
      </c>
      <c r="B350" s="1">
        <v>576</v>
      </c>
      <c r="C350" s="1" t="s">
        <v>3</v>
      </c>
      <c r="D350" s="1">
        <v>0</v>
      </c>
      <c r="E350" s="1">
        <v>105.56661699999999</v>
      </c>
      <c r="F350" s="5" t="s">
        <v>8</v>
      </c>
    </row>
    <row r="351" spans="1:6" x14ac:dyDescent="0.25">
      <c r="A351">
        <f t="shared" si="5"/>
        <v>347</v>
      </c>
      <c r="B351" s="1">
        <v>577</v>
      </c>
      <c r="C351" s="1" t="s">
        <v>3</v>
      </c>
      <c r="D351" s="1">
        <v>0</v>
      </c>
      <c r="E351" s="1">
        <v>270.54825599999998</v>
      </c>
      <c r="F351" s="5" t="s">
        <v>8</v>
      </c>
    </row>
    <row r="352" spans="1:6" x14ac:dyDescent="0.25">
      <c r="A352">
        <f t="shared" si="5"/>
        <v>348</v>
      </c>
      <c r="B352" s="1">
        <v>578</v>
      </c>
      <c r="C352" s="1" t="s">
        <v>3</v>
      </c>
      <c r="D352" s="1">
        <v>0</v>
      </c>
      <c r="E352" s="1">
        <v>1114.7087710000001</v>
      </c>
      <c r="F352" s="5" t="s">
        <v>8</v>
      </c>
    </row>
    <row r="353" spans="1:6" x14ac:dyDescent="0.25">
      <c r="A353">
        <f t="shared" si="5"/>
        <v>349</v>
      </c>
      <c r="B353" s="1">
        <v>579</v>
      </c>
      <c r="C353" s="1" t="s">
        <v>3</v>
      </c>
      <c r="D353" s="1">
        <v>0</v>
      </c>
      <c r="E353" s="1">
        <v>632.665706</v>
      </c>
      <c r="F353" s="5" t="s">
        <v>8</v>
      </c>
    </row>
    <row r="354" spans="1:6" x14ac:dyDescent="0.25">
      <c r="A354">
        <f t="shared" si="5"/>
        <v>350</v>
      </c>
      <c r="B354" s="1">
        <v>580</v>
      </c>
      <c r="C354" s="1" t="s">
        <v>3</v>
      </c>
      <c r="D354" s="1">
        <v>0</v>
      </c>
      <c r="E354" s="1">
        <v>70.000770000000003</v>
      </c>
      <c r="F354" s="5" t="s">
        <v>8</v>
      </c>
    </row>
    <row r="355" spans="1:6" x14ac:dyDescent="0.25">
      <c r="A355">
        <f t="shared" si="5"/>
        <v>351</v>
      </c>
      <c r="B355" s="1">
        <v>581</v>
      </c>
      <c r="C355" s="1" t="s">
        <v>3</v>
      </c>
      <c r="D355" s="1">
        <v>0</v>
      </c>
      <c r="E355" s="1">
        <v>30.988595</v>
      </c>
      <c r="F355" s="5" t="s">
        <v>8</v>
      </c>
    </row>
    <row r="356" spans="1:6" x14ac:dyDescent="0.25">
      <c r="A356">
        <f t="shared" si="5"/>
        <v>352</v>
      </c>
      <c r="B356" s="1">
        <v>582</v>
      </c>
      <c r="C356" s="1" t="s">
        <v>3</v>
      </c>
      <c r="D356" s="1">
        <v>0</v>
      </c>
      <c r="E356" s="1">
        <v>154.35703799999999</v>
      </c>
      <c r="F356" s="5" t="s">
        <v>8</v>
      </c>
    </row>
    <row r="357" spans="1:6" x14ac:dyDescent="0.25">
      <c r="A357">
        <f t="shared" si="5"/>
        <v>353</v>
      </c>
      <c r="B357" s="1">
        <v>583</v>
      </c>
      <c r="C357" s="1" t="s">
        <v>3</v>
      </c>
      <c r="D357" s="1">
        <v>0</v>
      </c>
      <c r="E357" s="1">
        <v>147.505335</v>
      </c>
      <c r="F357" s="5" t="s">
        <v>8</v>
      </c>
    </row>
    <row r="358" spans="1:6" x14ac:dyDescent="0.25">
      <c r="A358">
        <f t="shared" si="5"/>
        <v>354</v>
      </c>
      <c r="B358" s="1">
        <v>584</v>
      </c>
      <c r="C358" s="1" t="s">
        <v>3</v>
      </c>
      <c r="D358" s="1">
        <v>0</v>
      </c>
      <c r="E358" s="1">
        <v>64.147683999999998</v>
      </c>
      <c r="F358" s="5" t="s">
        <v>8</v>
      </c>
    </row>
    <row r="359" spans="1:6" x14ac:dyDescent="0.25">
      <c r="A359">
        <f t="shared" si="5"/>
        <v>355</v>
      </c>
      <c r="B359" s="1">
        <v>585</v>
      </c>
      <c r="C359" s="1" t="s">
        <v>3</v>
      </c>
      <c r="D359" s="1">
        <v>0</v>
      </c>
      <c r="E359" s="1">
        <v>209.28581299999999</v>
      </c>
      <c r="F359" s="5" t="s">
        <v>8</v>
      </c>
    </row>
    <row r="360" spans="1:6" x14ac:dyDescent="0.25">
      <c r="A360">
        <f t="shared" si="5"/>
        <v>356</v>
      </c>
      <c r="B360" s="1">
        <v>586</v>
      </c>
      <c r="C360" s="1" t="s">
        <v>3</v>
      </c>
      <c r="D360" s="1">
        <v>0</v>
      </c>
      <c r="E360" s="1">
        <v>706.85625200000004</v>
      </c>
      <c r="F360" s="5" t="s">
        <v>8</v>
      </c>
    </row>
    <row r="361" spans="1:6" x14ac:dyDescent="0.25">
      <c r="A361">
        <f t="shared" si="5"/>
        <v>357</v>
      </c>
      <c r="B361" s="1">
        <v>587</v>
      </c>
      <c r="C361" s="1" t="s">
        <v>3</v>
      </c>
      <c r="D361" s="1">
        <v>0</v>
      </c>
      <c r="E361" s="1">
        <v>270.800273</v>
      </c>
      <c r="F361" s="5" t="s">
        <v>8</v>
      </c>
    </row>
    <row r="362" spans="1:6" x14ac:dyDescent="0.25">
      <c r="A362">
        <f t="shared" si="5"/>
        <v>358</v>
      </c>
      <c r="B362" s="1">
        <v>588</v>
      </c>
      <c r="C362" s="1" t="s">
        <v>3</v>
      </c>
      <c r="D362" s="1">
        <v>0</v>
      </c>
      <c r="E362" s="1">
        <v>368.00775499999997</v>
      </c>
      <c r="F362" s="5" t="s">
        <v>8</v>
      </c>
    </row>
    <row r="363" spans="1:6" x14ac:dyDescent="0.25">
      <c r="A363">
        <f t="shared" si="5"/>
        <v>359</v>
      </c>
      <c r="B363" s="1">
        <v>651</v>
      </c>
      <c r="C363" s="1" t="s">
        <v>3</v>
      </c>
      <c r="D363" s="1">
        <v>0</v>
      </c>
      <c r="E363" s="1">
        <v>669.17696599999999</v>
      </c>
      <c r="F363" s="5" t="s">
        <v>8</v>
      </c>
    </row>
    <row r="364" spans="1:6" x14ac:dyDescent="0.25">
      <c r="A364">
        <f t="shared" si="5"/>
        <v>360</v>
      </c>
      <c r="B364" s="1">
        <v>654</v>
      </c>
      <c r="C364" s="1" t="s">
        <v>3</v>
      </c>
      <c r="D364" s="1">
        <v>0</v>
      </c>
      <c r="E364" s="1">
        <v>890.24875599999996</v>
      </c>
      <c r="F364" s="5" t="s">
        <v>8</v>
      </c>
    </row>
    <row r="365" spans="1:6" x14ac:dyDescent="0.25">
      <c r="A365">
        <f t="shared" si="5"/>
        <v>361</v>
      </c>
      <c r="B365" s="1">
        <v>655</v>
      </c>
      <c r="C365" s="1" t="s">
        <v>3</v>
      </c>
      <c r="D365" s="1">
        <v>0</v>
      </c>
      <c r="E365" s="1">
        <v>379.76106399999998</v>
      </c>
      <c r="F365" s="5" t="s">
        <v>8</v>
      </c>
    </row>
    <row r="366" spans="1:6" x14ac:dyDescent="0.25">
      <c r="A366">
        <f t="shared" si="5"/>
        <v>362</v>
      </c>
      <c r="B366" s="1">
        <v>656</v>
      </c>
      <c r="C366" s="1" t="s">
        <v>3</v>
      </c>
      <c r="D366" s="1">
        <v>0</v>
      </c>
      <c r="E366" s="1">
        <v>187.77199300000001</v>
      </c>
      <c r="F366" s="5" t="s">
        <v>8</v>
      </c>
    </row>
    <row r="367" spans="1:6" x14ac:dyDescent="0.25">
      <c r="A367">
        <f t="shared" si="5"/>
        <v>363</v>
      </c>
      <c r="B367" s="1">
        <v>657</v>
      </c>
      <c r="C367" s="1" t="s">
        <v>3</v>
      </c>
      <c r="D367" s="1">
        <v>0</v>
      </c>
      <c r="E367" s="1">
        <v>331.29161499999998</v>
      </c>
      <c r="F367" s="5" t="s">
        <v>8</v>
      </c>
    </row>
    <row r="368" spans="1:6" x14ac:dyDescent="0.25">
      <c r="A368">
        <f t="shared" si="5"/>
        <v>364</v>
      </c>
      <c r="B368" s="1">
        <v>658</v>
      </c>
      <c r="C368" s="1" t="s">
        <v>3</v>
      </c>
      <c r="D368" s="1">
        <v>0</v>
      </c>
      <c r="E368" s="1">
        <v>259.98035900000002</v>
      </c>
      <c r="F368" s="5" t="s">
        <v>8</v>
      </c>
    </row>
    <row r="369" spans="1:6" x14ac:dyDescent="0.25">
      <c r="A369">
        <f t="shared" si="5"/>
        <v>365</v>
      </c>
      <c r="B369" s="1">
        <v>659</v>
      </c>
      <c r="C369" s="1" t="s">
        <v>3</v>
      </c>
      <c r="D369" s="1">
        <v>0</v>
      </c>
      <c r="E369" s="1">
        <v>203.53983400000001</v>
      </c>
      <c r="F369" s="5" t="s">
        <v>8</v>
      </c>
    </row>
    <row r="370" spans="1:6" x14ac:dyDescent="0.25">
      <c r="A370">
        <f t="shared" si="5"/>
        <v>366</v>
      </c>
      <c r="B370" s="1">
        <v>660</v>
      </c>
      <c r="C370" s="1" t="s">
        <v>3</v>
      </c>
      <c r="D370" s="1">
        <v>0</v>
      </c>
      <c r="E370" s="1">
        <v>162.39391800000001</v>
      </c>
      <c r="F370" s="5" t="s">
        <v>8</v>
      </c>
    </row>
    <row r="371" spans="1:6" x14ac:dyDescent="0.25">
      <c r="A371">
        <f t="shared" si="5"/>
        <v>367</v>
      </c>
      <c r="B371" s="1">
        <v>661</v>
      </c>
      <c r="C371" s="1" t="s">
        <v>3</v>
      </c>
      <c r="D371" s="1">
        <v>0</v>
      </c>
      <c r="E371" s="1">
        <v>119.416944</v>
      </c>
      <c r="F371" s="5" t="s">
        <v>8</v>
      </c>
    </row>
    <row r="372" spans="1:6" x14ac:dyDescent="0.25">
      <c r="A372">
        <f t="shared" si="5"/>
        <v>368</v>
      </c>
      <c r="B372" s="1">
        <v>662</v>
      </c>
      <c r="C372" s="1" t="s">
        <v>3</v>
      </c>
      <c r="D372" s="1">
        <v>0</v>
      </c>
      <c r="E372" s="1">
        <v>152.57507000000001</v>
      </c>
      <c r="F372" s="5" t="s">
        <v>8</v>
      </c>
    </row>
    <row r="373" spans="1:6" x14ac:dyDescent="0.25">
      <c r="A373">
        <f t="shared" si="5"/>
        <v>369</v>
      </c>
      <c r="B373" s="1">
        <v>663</v>
      </c>
      <c r="C373" s="1" t="s">
        <v>3</v>
      </c>
      <c r="D373" s="1">
        <v>0</v>
      </c>
      <c r="E373" s="1">
        <v>130.569818</v>
      </c>
      <c r="F373" s="5" t="s">
        <v>8</v>
      </c>
    </row>
    <row r="374" spans="1:6" x14ac:dyDescent="0.25">
      <c r="A374">
        <f t="shared" si="5"/>
        <v>370</v>
      </c>
      <c r="B374" s="1">
        <v>664</v>
      </c>
      <c r="C374" s="1" t="s">
        <v>3</v>
      </c>
      <c r="D374" s="1">
        <v>0</v>
      </c>
      <c r="E374" s="1">
        <v>99.272502000000003</v>
      </c>
      <c r="F374" s="5" t="s">
        <v>8</v>
      </c>
    </row>
    <row r="375" spans="1:6" x14ac:dyDescent="0.25">
      <c r="A375">
        <f t="shared" si="5"/>
        <v>371</v>
      </c>
      <c r="B375" s="1">
        <v>665</v>
      </c>
      <c r="C375" s="1" t="s">
        <v>3</v>
      </c>
      <c r="D375" s="1">
        <v>0</v>
      </c>
      <c r="E375" s="1">
        <v>111.561463</v>
      </c>
      <c r="F375" s="5" t="s">
        <v>8</v>
      </c>
    </row>
    <row r="376" spans="1:6" x14ac:dyDescent="0.25">
      <c r="A376">
        <f t="shared" si="5"/>
        <v>372</v>
      </c>
      <c r="B376" s="1">
        <v>666</v>
      </c>
      <c r="C376" s="1" t="s">
        <v>3</v>
      </c>
      <c r="D376" s="1">
        <v>0</v>
      </c>
      <c r="E376" s="1">
        <v>889.41745200000003</v>
      </c>
      <c r="F376" s="5" t="s">
        <v>8</v>
      </c>
    </row>
    <row r="377" spans="1:6" x14ac:dyDescent="0.25">
      <c r="A377">
        <f t="shared" si="5"/>
        <v>373</v>
      </c>
      <c r="B377" s="1">
        <v>667</v>
      </c>
      <c r="C377" s="1" t="s">
        <v>3</v>
      </c>
      <c r="D377" s="1">
        <v>0</v>
      </c>
      <c r="E377" s="1">
        <v>262.21070600000002</v>
      </c>
      <c r="F377" s="5" t="s">
        <v>8</v>
      </c>
    </row>
    <row r="378" spans="1:6" x14ac:dyDescent="0.25">
      <c r="A378">
        <f t="shared" si="5"/>
        <v>374</v>
      </c>
      <c r="B378" s="1">
        <v>668</v>
      </c>
      <c r="C378" s="1" t="s">
        <v>3</v>
      </c>
      <c r="D378" s="1">
        <v>0</v>
      </c>
      <c r="E378" s="1">
        <v>222.45403200000001</v>
      </c>
      <c r="F378" s="5" t="s">
        <v>8</v>
      </c>
    </row>
    <row r="379" spans="1:6" x14ac:dyDescent="0.25">
      <c r="A379">
        <f t="shared" si="5"/>
        <v>375</v>
      </c>
      <c r="B379" s="1">
        <v>671</v>
      </c>
      <c r="C379" s="1" t="s">
        <v>3</v>
      </c>
      <c r="D379" s="1">
        <v>0</v>
      </c>
      <c r="E379" s="1">
        <v>190.234756</v>
      </c>
      <c r="F379" s="5" t="s">
        <v>8</v>
      </c>
    </row>
    <row r="380" spans="1:6" x14ac:dyDescent="0.25">
      <c r="A380">
        <f t="shared" si="5"/>
        <v>376</v>
      </c>
      <c r="B380" s="1">
        <v>672</v>
      </c>
      <c r="C380" s="1" t="s">
        <v>3</v>
      </c>
      <c r="D380" s="1">
        <v>0</v>
      </c>
      <c r="E380" s="1">
        <v>161.56786299999999</v>
      </c>
      <c r="F380" s="5" t="s">
        <v>8</v>
      </c>
    </row>
    <row r="381" spans="1:6" x14ac:dyDescent="0.25">
      <c r="A381">
        <f t="shared" si="5"/>
        <v>377</v>
      </c>
      <c r="B381" s="1">
        <v>673</v>
      </c>
      <c r="C381" s="1" t="s">
        <v>3</v>
      </c>
      <c r="D381" s="1">
        <v>0</v>
      </c>
      <c r="E381" s="1">
        <v>166.381381</v>
      </c>
      <c r="F381" s="5" t="s">
        <v>8</v>
      </c>
    </row>
    <row r="382" spans="1:6" x14ac:dyDescent="0.25">
      <c r="A382">
        <f t="shared" si="5"/>
        <v>378</v>
      </c>
      <c r="B382" s="1">
        <v>674</v>
      </c>
      <c r="C382" s="1" t="s">
        <v>3</v>
      </c>
      <c r="D382" s="1">
        <v>0</v>
      </c>
      <c r="E382" s="1">
        <v>180.49431300000001</v>
      </c>
      <c r="F382" s="5" t="s">
        <v>8</v>
      </c>
    </row>
    <row r="383" spans="1:6" x14ac:dyDescent="0.25">
      <c r="A383">
        <f t="shared" si="5"/>
        <v>379</v>
      </c>
      <c r="B383" s="1">
        <v>675</v>
      </c>
      <c r="C383" s="1" t="s">
        <v>3</v>
      </c>
      <c r="D383" s="1">
        <v>0</v>
      </c>
      <c r="E383" s="1">
        <v>245.502003</v>
      </c>
      <c r="F383" s="5" t="s">
        <v>8</v>
      </c>
    </row>
    <row r="384" spans="1:6" x14ac:dyDescent="0.25">
      <c r="A384">
        <f t="shared" si="5"/>
        <v>380</v>
      </c>
      <c r="B384" s="1">
        <v>676</v>
      </c>
      <c r="C384" s="1" t="s">
        <v>3</v>
      </c>
      <c r="D384" s="1">
        <v>0</v>
      </c>
      <c r="E384" s="1">
        <v>167.162633</v>
      </c>
      <c r="F384" s="5" t="s">
        <v>8</v>
      </c>
    </row>
    <row r="385" spans="1:6" x14ac:dyDescent="0.25">
      <c r="A385">
        <f t="shared" si="5"/>
        <v>381</v>
      </c>
      <c r="B385" s="1">
        <v>677</v>
      </c>
      <c r="C385" s="1" t="s">
        <v>3</v>
      </c>
      <c r="D385" s="1">
        <v>0</v>
      </c>
      <c r="E385" s="1">
        <v>329.96537799999999</v>
      </c>
      <c r="F385" s="5" t="s">
        <v>8</v>
      </c>
    </row>
    <row r="386" spans="1:6" x14ac:dyDescent="0.25">
      <c r="A386">
        <f t="shared" si="5"/>
        <v>382</v>
      </c>
      <c r="B386" s="1">
        <v>678</v>
      </c>
      <c r="C386" s="1" t="s">
        <v>3</v>
      </c>
      <c r="D386" s="1">
        <v>0</v>
      </c>
      <c r="E386" s="1">
        <v>357.58640100000002</v>
      </c>
      <c r="F386" s="5" t="s">
        <v>8</v>
      </c>
    </row>
    <row r="387" spans="1:6" x14ac:dyDescent="0.25">
      <c r="A387">
        <f t="shared" si="5"/>
        <v>383</v>
      </c>
      <c r="B387" s="1">
        <v>679</v>
      </c>
      <c r="C387" s="1" t="s">
        <v>3</v>
      </c>
      <c r="D387" s="1">
        <v>0</v>
      </c>
      <c r="E387" s="1">
        <v>706.25141299999996</v>
      </c>
      <c r="F387" s="5" t="s">
        <v>8</v>
      </c>
    </row>
    <row r="388" spans="1:6" x14ac:dyDescent="0.25">
      <c r="A388">
        <f t="shared" si="5"/>
        <v>384</v>
      </c>
      <c r="B388" s="1">
        <v>680</v>
      </c>
      <c r="C388" s="1" t="s">
        <v>3</v>
      </c>
      <c r="D388" s="1">
        <v>0</v>
      </c>
      <c r="E388" s="1">
        <v>373.69642499999998</v>
      </c>
      <c r="F388" s="5" t="s">
        <v>8</v>
      </c>
    </row>
    <row r="389" spans="1:6" x14ac:dyDescent="0.25">
      <c r="A389">
        <f t="shared" si="5"/>
        <v>385</v>
      </c>
      <c r="B389" s="1">
        <v>682</v>
      </c>
      <c r="C389" s="1" t="s">
        <v>3</v>
      </c>
      <c r="D389" s="1">
        <v>0</v>
      </c>
      <c r="E389" s="1">
        <v>186.07963100000001</v>
      </c>
      <c r="F389" s="5" t="s">
        <v>8</v>
      </c>
    </row>
    <row r="390" spans="1:6" x14ac:dyDescent="0.25">
      <c r="A390">
        <f t="shared" si="5"/>
        <v>386</v>
      </c>
      <c r="B390" s="1">
        <v>683</v>
      </c>
      <c r="C390" s="1" t="s">
        <v>3</v>
      </c>
      <c r="D390" s="1">
        <v>0</v>
      </c>
      <c r="E390" s="1">
        <v>294.42473200000001</v>
      </c>
      <c r="F390" s="5" t="s">
        <v>8</v>
      </c>
    </row>
    <row r="391" spans="1:6" x14ac:dyDescent="0.25">
      <c r="A391">
        <f t="shared" ref="A391:A454" si="6">A390+1</f>
        <v>387</v>
      </c>
      <c r="B391" s="1">
        <v>684</v>
      </c>
      <c r="C391" s="1" t="s">
        <v>3</v>
      </c>
      <c r="D391" s="1">
        <v>0</v>
      </c>
      <c r="E391" s="1">
        <v>636.56425300000001</v>
      </c>
      <c r="F391" s="5" t="s">
        <v>8</v>
      </c>
    </row>
    <row r="392" spans="1:6" x14ac:dyDescent="0.25">
      <c r="A392">
        <f t="shared" si="6"/>
        <v>388</v>
      </c>
      <c r="B392" s="1">
        <v>685</v>
      </c>
      <c r="C392" s="1" t="s">
        <v>3</v>
      </c>
      <c r="D392" s="1">
        <v>0</v>
      </c>
      <c r="E392" s="1">
        <v>700.36682399999995</v>
      </c>
      <c r="F392" s="5" t="s">
        <v>8</v>
      </c>
    </row>
    <row r="393" spans="1:6" x14ac:dyDescent="0.25">
      <c r="A393">
        <f t="shared" si="6"/>
        <v>389</v>
      </c>
      <c r="B393" s="1">
        <v>686</v>
      </c>
      <c r="C393" s="1" t="s">
        <v>3</v>
      </c>
      <c r="D393" s="1">
        <v>0</v>
      </c>
      <c r="E393" s="1">
        <v>528.45367799999997</v>
      </c>
      <c r="F393" s="5" t="s">
        <v>8</v>
      </c>
    </row>
    <row r="394" spans="1:6" x14ac:dyDescent="0.25">
      <c r="A394">
        <f t="shared" si="6"/>
        <v>390</v>
      </c>
      <c r="B394" s="1">
        <v>694</v>
      </c>
      <c r="C394" s="1" t="s">
        <v>3</v>
      </c>
      <c r="D394" s="1">
        <v>0</v>
      </c>
      <c r="E394" s="1">
        <v>221.13584499999999</v>
      </c>
      <c r="F394" s="5" t="s">
        <v>8</v>
      </c>
    </row>
    <row r="395" spans="1:6" x14ac:dyDescent="0.25">
      <c r="A395">
        <f t="shared" si="6"/>
        <v>391</v>
      </c>
      <c r="B395" s="1">
        <v>695</v>
      </c>
      <c r="C395" s="1" t="s">
        <v>3</v>
      </c>
      <c r="D395" s="1">
        <v>0</v>
      </c>
      <c r="E395" s="1">
        <v>56.113078000000002</v>
      </c>
      <c r="F395" s="5" t="s">
        <v>8</v>
      </c>
    </row>
    <row r="396" spans="1:6" x14ac:dyDescent="0.25">
      <c r="A396">
        <f t="shared" si="6"/>
        <v>392</v>
      </c>
      <c r="B396" s="1">
        <v>696</v>
      </c>
      <c r="C396" s="1" t="s">
        <v>3</v>
      </c>
      <c r="D396" s="1">
        <v>0</v>
      </c>
      <c r="E396" s="1">
        <v>139.01237499999999</v>
      </c>
      <c r="F396" s="5" t="s">
        <v>8</v>
      </c>
    </row>
    <row r="397" spans="1:6" x14ac:dyDescent="0.25">
      <c r="A397">
        <f t="shared" si="6"/>
        <v>393</v>
      </c>
      <c r="B397" s="1">
        <v>720</v>
      </c>
      <c r="C397" s="1" t="s">
        <v>3</v>
      </c>
      <c r="D397" s="1">
        <v>0</v>
      </c>
      <c r="E397" s="1">
        <v>456.65413899999999</v>
      </c>
      <c r="F397" s="5" t="s">
        <v>8</v>
      </c>
    </row>
    <row r="398" spans="1:6" x14ac:dyDescent="0.25">
      <c r="A398">
        <f t="shared" si="6"/>
        <v>394</v>
      </c>
      <c r="B398" s="1">
        <v>721</v>
      </c>
      <c r="C398" s="1" t="s">
        <v>3</v>
      </c>
      <c r="D398" s="1">
        <v>0</v>
      </c>
      <c r="E398" s="1">
        <v>584.85500000000002</v>
      </c>
      <c r="F398" s="5" t="s">
        <v>8</v>
      </c>
    </row>
    <row r="399" spans="1:6" x14ac:dyDescent="0.25">
      <c r="A399">
        <f t="shared" si="6"/>
        <v>395</v>
      </c>
      <c r="B399" s="1">
        <v>722</v>
      </c>
      <c r="C399" s="1" t="s">
        <v>3</v>
      </c>
      <c r="D399" s="1">
        <v>0</v>
      </c>
      <c r="E399" s="1">
        <v>117.81777599999999</v>
      </c>
      <c r="F399" s="5" t="s">
        <v>8</v>
      </c>
    </row>
    <row r="400" spans="1:6" x14ac:dyDescent="0.25">
      <c r="A400">
        <f t="shared" si="6"/>
        <v>396</v>
      </c>
      <c r="B400" s="1">
        <v>723</v>
      </c>
      <c r="C400" s="1" t="s">
        <v>3</v>
      </c>
      <c r="D400" s="1">
        <v>0</v>
      </c>
      <c r="E400" s="1">
        <v>120.676485</v>
      </c>
      <c r="F400" s="5" t="s">
        <v>8</v>
      </c>
    </row>
    <row r="401" spans="1:6" x14ac:dyDescent="0.25">
      <c r="A401">
        <f t="shared" si="6"/>
        <v>397</v>
      </c>
      <c r="B401" s="1">
        <v>724</v>
      </c>
      <c r="C401" s="1" t="s">
        <v>3</v>
      </c>
      <c r="D401" s="1">
        <v>0</v>
      </c>
      <c r="E401" s="1">
        <v>513.04636100000005</v>
      </c>
      <c r="F401" s="5" t="s">
        <v>8</v>
      </c>
    </row>
    <row r="402" spans="1:6" x14ac:dyDescent="0.25">
      <c r="A402">
        <f t="shared" si="6"/>
        <v>398</v>
      </c>
      <c r="B402" s="1">
        <v>725</v>
      </c>
      <c r="C402" s="1" t="s">
        <v>3</v>
      </c>
      <c r="D402" s="1">
        <v>0</v>
      </c>
      <c r="E402" s="1">
        <v>440.84534600000001</v>
      </c>
      <c r="F402" s="5" t="s">
        <v>8</v>
      </c>
    </row>
    <row r="403" spans="1:6" x14ac:dyDescent="0.25">
      <c r="A403">
        <f t="shared" si="6"/>
        <v>399</v>
      </c>
      <c r="B403" s="1">
        <v>726</v>
      </c>
      <c r="C403" s="1" t="s">
        <v>3</v>
      </c>
      <c r="D403" s="1">
        <v>0</v>
      </c>
      <c r="E403" s="1">
        <v>274.75938400000001</v>
      </c>
      <c r="F403" s="5" t="s">
        <v>8</v>
      </c>
    </row>
    <row r="404" spans="1:6" x14ac:dyDescent="0.25">
      <c r="A404">
        <f t="shared" si="6"/>
        <v>400</v>
      </c>
      <c r="B404" s="1">
        <v>727</v>
      </c>
      <c r="C404" s="1" t="s">
        <v>3</v>
      </c>
      <c r="D404" s="1">
        <v>0</v>
      </c>
      <c r="E404" s="1">
        <v>416.62269700000002</v>
      </c>
      <c r="F404" s="5" t="s">
        <v>8</v>
      </c>
    </row>
    <row r="405" spans="1:6" x14ac:dyDescent="0.25">
      <c r="A405">
        <f t="shared" si="6"/>
        <v>401</v>
      </c>
      <c r="B405" s="1">
        <v>728</v>
      </c>
      <c r="C405" s="1" t="s">
        <v>3</v>
      </c>
      <c r="D405" s="1">
        <v>0</v>
      </c>
      <c r="E405" s="1">
        <v>288.59572700000001</v>
      </c>
      <c r="F405" s="5" t="s">
        <v>8</v>
      </c>
    </row>
    <row r="406" spans="1:6" x14ac:dyDescent="0.25">
      <c r="A406">
        <f t="shared" si="6"/>
        <v>402</v>
      </c>
      <c r="B406" s="1">
        <v>729</v>
      </c>
      <c r="C406" s="1" t="s">
        <v>3</v>
      </c>
      <c r="D406" s="1">
        <v>0</v>
      </c>
      <c r="E406" s="1">
        <v>187.55769100000001</v>
      </c>
      <c r="F406" s="5" t="s">
        <v>8</v>
      </c>
    </row>
    <row r="407" spans="1:6" x14ac:dyDescent="0.25">
      <c r="A407">
        <f t="shared" si="6"/>
        <v>403</v>
      </c>
      <c r="B407" s="1">
        <v>730</v>
      </c>
      <c r="C407" s="1" t="s">
        <v>3</v>
      </c>
      <c r="D407" s="1">
        <v>0</v>
      </c>
      <c r="E407" s="1">
        <v>437.76082500000001</v>
      </c>
      <c r="F407" s="5" t="s">
        <v>8</v>
      </c>
    </row>
    <row r="408" spans="1:6" x14ac:dyDescent="0.25">
      <c r="A408">
        <f t="shared" si="6"/>
        <v>404</v>
      </c>
      <c r="B408" s="1">
        <v>731</v>
      </c>
      <c r="C408" s="1" t="s">
        <v>3</v>
      </c>
      <c r="D408" s="1">
        <v>0</v>
      </c>
      <c r="E408" s="1">
        <v>283.07243299999999</v>
      </c>
      <c r="F408" s="5" t="s">
        <v>8</v>
      </c>
    </row>
    <row r="409" spans="1:6" x14ac:dyDescent="0.25">
      <c r="A409">
        <f t="shared" si="6"/>
        <v>405</v>
      </c>
      <c r="B409" s="1">
        <v>732</v>
      </c>
      <c r="C409" s="1" t="s">
        <v>3</v>
      </c>
      <c r="D409" s="1">
        <v>0</v>
      </c>
      <c r="E409" s="1">
        <v>167.41604899999999</v>
      </c>
      <c r="F409" s="5" t="s">
        <v>8</v>
      </c>
    </row>
    <row r="410" spans="1:6" x14ac:dyDescent="0.25">
      <c r="A410">
        <f t="shared" si="6"/>
        <v>406</v>
      </c>
      <c r="B410" s="1">
        <v>733</v>
      </c>
      <c r="C410" s="1" t="s">
        <v>3</v>
      </c>
      <c r="D410" s="1">
        <v>0</v>
      </c>
      <c r="E410" s="1">
        <v>225.36587399999999</v>
      </c>
      <c r="F410" s="5" t="s">
        <v>8</v>
      </c>
    </row>
    <row r="411" spans="1:6" x14ac:dyDescent="0.25">
      <c r="A411">
        <f t="shared" si="6"/>
        <v>407</v>
      </c>
      <c r="B411" s="1">
        <v>734</v>
      </c>
      <c r="C411" s="1" t="s">
        <v>3</v>
      </c>
      <c r="D411" s="1">
        <v>0</v>
      </c>
      <c r="E411" s="1">
        <v>380.32775199999998</v>
      </c>
      <c r="F411" s="5" t="s">
        <v>8</v>
      </c>
    </row>
    <row r="412" spans="1:6" x14ac:dyDescent="0.25">
      <c r="A412">
        <f t="shared" si="6"/>
        <v>408</v>
      </c>
      <c r="B412" s="1">
        <v>748</v>
      </c>
      <c r="C412" s="1" t="s">
        <v>3</v>
      </c>
      <c r="D412" s="1">
        <v>0</v>
      </c>
      <c r="E412" s="1">
        <v>810.53029500000002</v>
      </c>
      <c r="F412" s="5" t="s">
        <v>8</v>
      </c>
    </row>
    <row r="413" spans="1:6" x14ac:dyDescent="0.25">
      <c r="A413">
        <f t="shared" si="6"/>
        <v>409</v>
      </c>
      <c r="B413" s="1">
        <v>749</v>
      </c>
      <c r="C413" s="1" t="s">
        <v>3</v>
      </c>
      <c r="D413" s="1">
        <v>0</v>
      </c>
      <c r="E413" s="1">
        <v>332.42113999999998</v>
      </c>
      <c r="F413" s="5" t="s">
        <v>8</v>
      </c>
    </row>
    <row r="414" spans="1:6" x14ac:dyDescent="0.25">
      <c r="A414">
        <f t="shared" si="6"/>
        <v>410</v>
      </c>
      <c r="B414" s="1">
        <v>751</v>
      </c>
      <c r="C414" s="1" t="s">
        <v>3</v>
      </c>
      <c r="D414" s="1">
        <v>0</v>
      </c>
      <c r="E414" s="1">
        <v>532.27138000000002</v>
      </c>
      <c r="F414" s="5" t="s">
        <v>8</v>
      </c>
    </row>
    <row r="415" spans="1:6" x14ac:dyDescent="0.25">
      <c r="A415">
        <f t="shared" si="6"/>
        <v>411</v>
      </c>
      <c r="B415" s="1">
        <v>752</v>
      </c>
      <c r="C415" s="1" t="s">
        <v>3</v>
      </c>
      <c r="D415" s="1">
        <v>0</v>
      </c>
      <c r="E415" s="1">
        <v>358.955691</v>
      </c>
      <c r="F415" s="5" t="s">
        <v>8</v>
      </c>
    </row>
    <row r="416" spans="1:6" x14ac:dyDescent="0.25">
      <c r="A416">
        <f t="shared" si="6"/>
        <v>412</v>
      </c>
      <c r="B416" s="1">
        <v>753</v>
      </c>
      <c r="C416" s="1" t="s">
        <v>3</v>
      </c>
      <c r="D416" s="1">
        <v>0</v>
      </c>
      <c r="E416" s="1">
        <v>355.00182999999998</v>
      </c>
      <c r="F416" s="5" t="s">
        <v>8</v>
      </c>
    </row>
    <row r="417" spans="1:6" x14ac:dyDescent="0.25">
      <c r="A417">
        <f t="shared" si="6"/>
        <v>413</v>
      </c>
      <c r="B417" s="1">
        <v>754</v>
      </c>
      <c r="C417" s="1" t="s">
        <v>3</v>
      </c>
      <c r="D417" s="1">
        <v>0</v>
      </c>
      <c r="E417" s="1">
        <v>241.583144</v>
      </c>
      <c r="F417" s="5" t="s">
        <v>8</v>
      </c>
    </row>
    <row r="418" spans="1:6" x14ac:dyDescent="0.25">
      <c r="A418">
        <f t="shared" si="6"/>
        <v>414</v>
      </c>
      <c r="B418" s="1">
        <v>755</v>
      </c>
      <c r="C418" s="1" t="s">
        <v>3</v>
      </c>
      <c r="D418" s="1">
        <v>0</v>
      </c>
      <c r="E418" s="1">
        <v>151.638758</v>
      </c>
      <c r="F418" s="5" t="s">
        <v>8</v>
      </c>
    </row>
    <row r="419" spans="1:6" x14ac:dyDescent="0.25">
      <c r="A419">
        <f t="shared" si="6"/>
        <v>415</v>
      </c>
      <c r="B419" s="1">
        <v>756</v>
      </c>
      <c r="C419" s="1" t="s">
        <v>3</v>
      </c>
      <c r="D419" s="1">
        <v>0</v>
      </c>
      <c r="E419" s="1">
        <v>293.42524100000003</v>
      </c>
      <c r="F419" s="5" t="s">
        <v>8</v>
      </c>
    </row>
    <row r="420" spans="1:6" x14ac:dyDescent="0.25">
      <c r="A420">
        <f t="shared" si="6"/>
        <v>416</v>
      </c>
      <c r="B420" s="1">
        <v>757</v>
      </c>
      <c r="C420" s="1" t="s">
        <v>3</v>
      </c>
      <c r="D420" s="1">
        <v>0</v>
      </c>
      <c r="E420" s="1">
        <v>720.60131000000001</v>
      </c>
      <c r="F420" s="5" t="s">
        <v>8</v>
      </c>
    </row>
    <row r="421" spans="1:6" x14ac:dyDescent="0.25">
      <c r="A421">
        <f t="shared" si="6"/>
        <v>417</v>
      </c>
      <c r="B421" s="1">
        <v>758</v>
      </c>
      <c r="C421" s="1" t="s">
        <v>3</v>
      </c>
      <c r="D421" s="1">
        <v>0</v>
      </c>
      <c r="E421" s="1">
        <v>662.40996900000005</v>
      </c>
      <c r="F421" s="5" t="s">
        <v>8</v>
      </c>
    </row>
    <row r="422" spans="1:6" x14ac:dyDescent="0.25">
      <c r="A422">
        <f t="shared" si="6"/>
        <v>418</v>
      </c>
      <c r="B422" s="1">
        <v>759</v>
      </c>
      <c r="C422" s="1" t="s">
        <v>3</v>
      </c>
      <c r="D422" s="1">
        <v>0</v>
      </c>
      <c r="E422" s="1">
        <v>117.036524</v>
      </c>
      <c r="F422" s="5" t="s">
        <v>8</v>
      </c>
    </row>
    <row r="423" spans="1:6" x14ac:dyDescent="0.25">
      <c r="A423">
        <f t="shared" si="6"/>
        <v>419</v>
      </c>
      <c r="B423" s="1">
        <v>760</v>
      </c>
      <c r="C423" s="1" t="s">
        <v>3</v>
      </c>
      <c r="D423" s="1">
        <v>0</v>
      </c>
      <c r="E423" s="1">
        <v>337.36206600000003</v>
      </c>
      <c r="F423" s="5" t="s">
        <v>8</v>
      </c>
    </row>
    <row r="424" spans="1:6" x14ac:dyDescent="0.25">
      <c r="A424">
        <f t="shared" si="6"/>
        <v>420</v>
      </c>
      <c r="B424" s="1">
        <v>761</v>
      </c>
      <c r="C424" s="1" t="s">
        <v>3</v>
      </c>
      <c r="D424" s="1">
        <v>0</v>
      </c>
      <c r="E424" s="1">
        <v>42.628613000000001</v>
      </c>
      <c r="F424" s="5" t="s">
        <v>8</v>
      </c>
    </row>
    <row r="425" spans="1:6" x14ac:dyDescent="0.25">
      <c r="A425">
        <f t="shared" si="6"/>
        <v>421</v>
      </c>
      <c r="B425" s="1">
        <v>763</v>
      </c>
      <c r="C425" s="1" t="s">
        <v>3</v>
      </c>
      <c r="D425" s="1">
        <v>0</v>
      </c>
      <c r="E425" s="1">
        <v>595.54365600000006</v>
      </c>
      <c r="F425" s="5" t="s">
        <v>8</v>
      </c>
    </row>
    <row r="426" spans="1:6" x14ac:dyDescent="0.25">
      <c r="A426">
        <f t="shared" si="6"/>
        <v>422</v>
      </c>
      <c r="B426" s="1">
        <v>764</v>
      </c>
      <c r="C426" s="1" t="s">
        <v>3</v>
      </c>
      <c r="D426" s="1">
        <v>0</v>
      </c>
      <c r="E426" s="1">
        <v>136.744225</v>
      </c>
      <c r="F426" s="5" t="s">
        <v>8</v>
      </c>
    </row>
    <row r="427" spans="1:6" x14ac:dyDescent="0.25">
      <c r="A427">
        <f t="shared" si="6"/>
        <v>423</v>
      </c>
      <c r="B427" s="1">
        <v>765</v>
      </c>
      <c r="C427" s="1" t="s">
        <v>3</v>
      </c>
      <c r="D427" s="1">
        <v>0</v>
      </c>
      <c r="E427" s="1">
        <v>219.50088700000001</v>
      </c>
      <c r="F427" s="5" t="s">
        <v>8</v>
      </c>
    </row>
    <row r="428" spans="1:6" x14ac:dyDescent="0.25">
      <c r="A428">
        <f t="shared" si="6"/>
        <v>424</v>
      </c>
      <c r="B428" s="1">
        <v>766</v>
      </c>
      <c r="C428" s="1" t="s">
        <v>3</v>
      </c>
      <c r="D428" s="1">
        <v>0</v>
      </c>
      <c r="E428" s="1">
        <v>295.01627100000002</v>
      </c>
      <c r="F428" s="5" t="s">
        <v>8</v>
      </c>
    </row>
    <row r="429" spans="1:6" x14ac:dyDescent="0.25">
      <c r="A429">
        <f t="shared" si="6"/>
        <v>425</v>
      </c>
      <c r="B429" s="1">
        <v>767</v>
      </c>
      <c r="C429" s="1" t="s">
        <v>3</v>
      </c>
      <c r="D429" s="1">
        <v>0</v>
      </c>
      <c r="E429" s="1">
        <v>137.37706700000001</v>
      </c>
      <c r="F429" s="5" t="s">
        <v>8</v>
      </c>
    </row>
    <row r="430" spans="1:6" x14ac:dyDescent="0.25">
      <c r="A430">
        <f t="shared" si="6"/>
        <v>426</v>
      </c>
      <c r="B430" s="1">
        <v>768</v>
      </c>
      <c r="C430" s="1" t="s">
        <v>3</v>
      </c>
      <c r="D430" s="1">
        <v>0</v>
      </c>
      <c r="E430" s="1">
        <v>314.71650499999998</v>
      </c>
      <c r="F430" s="5" t="s">
        <v>8</v>
      </c>
    </row>
    <row r="431" spans="1:6" x14ac:dyDescent="0.25">
      <c r="A431">
        <f t="shared" si="6"/>
        <v>427</v>
      </c>
      <c r="B431" s="1">
        <v>769</v>
      </c>
      <c r="C431" s="1" t="s">
        <v>3</v>
      </c>
      <c r="D431" s="1">
        <v>0</v>
      </c>
      <c r="E431" s="1">
        <v>567.69826799999998</v>
      </c>
      <c r="F431" s="5" t="s">
        <v>8</v>
      </c>
    </row>
    <row r="432" spans="1:6" x14ac:dyDescent="0.25">
      <c r="A432">
        <f t="shared" si="6"/>
        <v>428</v>
      </c>
      <c r="B432" s="1">
        <v>770</v>
      </c>
      <c r="C432" s="1" t="s">
        <v>3</v>
      </c>
      <c r="D432" s="1">
        <v>0</v>
      </c>
      <c r="E432" s="1">
        <v>58.496211000000002</v>
      </c>
      <c r="F432" s="5" t="s">
        <v>8</v>
      </c>
    </row>
    <row r="433" spans="1:6" x14ac:dyDescent="0.25">
      <c r="A433">
        <f t="shared" si="6"/>
        <v>429</v>
      </c>
      <c r="B433" s="1">
        <v>774</v>
      </c>
      <c r="C433" s="1" t="s">
        <v>3</v>
      </c>
      <c r="D433" s="1">
        <v>0</v>
      </c>
      <c r="E433" s="1">
        <v>78.069153</v>
      </c>
      <c r="F433" s="5" t="s">
        <v>8</v>
      </c>
    </row>
    <row r="434" spans="1:6" x14ac:dyDescent="0.25">
      <c r="A434">
        <f t="shared" si="6"/>
        <v>430</v>
      </c>
      <c r="B434" s="1">
        <v>775</v>
      </c>
      <c r="C434" s="1" t="s">
        <v>3</v>
      </c>
      <c r="D434" s="1">
        <v>0</v>
      </c>
      <c r="E434" s="1">
        <v>245.660214</v>
      </c>
      <c r="F434" s="5" t="s">
        <v>8</v>
      </c>
    </row>
    <row r="435" spans="1:6" x14ac:dyDescent="0.25">
      <c r="A435">
        <f t="shared" si="6"/>
        <v>431</v>
      </c>
      <c r="B435" s="1">
        <v>776</v>
      </c>
      <c r="C435" s="1" t="s">
        <v>3</v>
      </c>
      <c r="D435" s="1">
        <v>0</v>
      </c>
      <c r="E435" s="1">
        <v>67.692279999999997</v>
      </c>
      <c r="F435" s="5" t="s">
        <v>8</v>
      </c>
    </row>
    <row r="436" spans="1:6" x14ac:dyDescent="0.25">
      <c r="A436">
        <f t="shared" si="6"/>
        <v>432</v>
      </c>
      <c r="B436" s="1">
        <v>777</v>
      </c>
      <c r="C436" s="1" t="s">
        <v>3</v>
      </c>
      <c r="D436" s="1">
        <v>0</v>
      </c>
      <c r="E436" s="1">
        <v>201.22688099999999</v>
      </c>
      <c r="F436" s="5" t="s">
        <v>8</v>
      </c>
    </row>
    <row r="437" spans="1:6" x14ac:dyDescent="0.25">
      <c r="A437">
        <f t="shared" si="6"/>
        <v>433</v>
      </c>
      <c r="B437" s="1">
        <v>778</v>
      </c>
      <c r="C437" s="1" t="s">
        <v>3</v>
      </c>
      <c r="D437" s="1">
        <v>0</v>
      </c>
      <c r="E437" s="1">
        <v>61.727274000000001</v>
      </c>
      <c r="F437" s="5" t="s">
        <v>8</v>
      </c>
    </row>
    <row r="438" spans="1:6" x14ac:dyDescent="0.25">
      <c r="A438">
        <f t="shared" si="6"/>
        <v>434</v>
      </c>
      <c r="B438" s="1">
        <v>779</v>
      </c>
      <c r="C438" s="1" t="s">
        <v>3</v>
      </c>
      <c r="D438" s="1">
        <v>0</v>
      </c>
      <c r="E438" s="1">
        <v>76.977080000000001</v>
      </c>
      <c r="F438" s="5" t="s">
        <v>8</v>
      </c>
    </row>
    <row r="439" spans="1:6" x14ac:dyDescent="0.25">
      <c r="A439">
        <f t="shared" si="6"/>
        <v>435</v>
      </c>
      <c r="B439" s="1">
        <v>780</v>
      </c>
      <c r="C439" s="1" t="s">
        <v>3</v>
      </c>
      <c r="D439" s="1">
        <v>0</v>
      </c>
      <c r="E439" s="1">
        <v>507.25347900000003</v>
      </c>
      <c r="F439" s="5" t="s">
        <v>8</v>
      </c>
    </row>
    <row r="440" spans="1:6" x14ac:dyDescent="0.25">
      <c r="A440">
        <f t="shared" si="6"/>
        <v>436</v>
      </c>
      <c r="B440" s="1">
        <v>782</v>
      </c>
      <c r="C440" s="1" t="s">
        <v>3</v>
      </c>
      <c r="D440" s="1">
        <v>0</v>
      </c>
      <c r="E440" s="1">
        <v>350.77523100000002</v>
      </c>
      <c r="F440" s="5" t="s">
        <v>8</v>
      </c>
    </row>
    <row r="441" spans="1:6" x14ac:dyDescent="0.25">
      <c r="A441">
        <f t="shared" si="6"/>
        <v>437</v>
      </c>
      <c r="B441" s="1">
        <v>783</v>
      </c>
      <c r="C441" s="1" t="s">
        <v>3</v>
      </c>
      <c r="D441" s="1">
        <v>0</v>
      </c>
      <c r="E441" s="1">
        <v>401.58535499999999</v>
      </c>
      <c r="F441" s="5" t="s">
        <v>8</v>
      </c>
    </row>
    <row r="442" spans="1:6" x14ac:dyDescent="0.25">
      <c r="A442">
        <f t="shared" si="6"/>
        <v>438</v>
      </c>
      <c r="B442" s="1">
        <v>784</v>
      </c>
      <c r="C442" s="1" t="s">
        <v>3</v>
      </c>
      <c r="D442" s="1">
        <v>0</v>
      </c>
      <c r="E442" s="1">
        <v>570.93738199999996</v>
      </c>
      <c r="F442" s="5" t="s">
        <v>8</v>
      </c>
    </row>
    <row r="443" spans="1:6" x14ac:dyDescent="0.25">
      <c r="A443">
        <f t="shared" si="6"/>
        <v>439</v>
      </c>
      <c r="B443" s="1">
        <v>785</v>
      </c>
      <c r="C443" s="1" t="s">
        <v>3</v>
      </c>
      <c r="D443" s="1">
        <v>0</v>
      </c>
      <c r="E443" s="1">
        <v>159.99696</v>
      </c>
      <c r="F443" s="5" t="s">
        <v>8</v>
      </c>
    </row>
    <row r="444" spans="1:6" x14ac:dyDescent="0.25">
      <c r="A444">
        <f t="shared" si="6"/>
        <v>440</v>
      </c>
      <c r="B444" s="1">
        <v>786</v>
      </c>
      <c r="C444" s="1" t="s">
        <v>3</v>
      </c>
      <c r="D444" s="1">
        <v>0</v>
      </c>
      <c r="E444" s="1">
        <v>151.49664899999999</v>
      </c>
      <c r="F444" s="5" t="s">
        <v>8</v>
      </c>
    </row>
    <row r="445" spans="1:6" x14ac:dyDescent="0.25">
      <c r="A445">
        <f t="shared" si="6"/>
        <v>441</v>
      </c>
      <c r="B445" s="1">
        <v>788</v>
      </c>
      <c r="C445" s="1" t="s">
        <v>3</v>
      </c>
      <c r="D445" s="1">
        <v>0</v>
      </c>
      <c r="E445" s="1">
        <v>36.382714</v>
      </c>
      <c r="F445" s="5" t="s">
        <v>8</v>
      </c>
    </row>
    <row r="446" spans="1:6" x14ac:dyDescent="0.25">
      <c r="A446">
        <f t="shared" si="6"/>
        <v>442</v>
      </c>
      <c r="B446" s="1">
        <v>789</v>
      </c>
      <c r="C446" s="1" t="s">
        <v>3</v>
      </c>
      <c r="D446" s="1">
        <v>0</v>
      </c>
      <c r="E446" s="1">
        <v>158.47733400000001</v>
      </c>
      <c r="F446" s="5" t="s">
        <v>8</v>
      </c>
    </row>
    <row r="447" spans="1:6" x14ac:dyDescent="0.25">
      <c r="A447">
        <f t="shared" si="6"/>
        <v>443</v>
      </c>
      <c r="B447" s="1">
        <v>792</v>
      </c>
      <c r="C447" s="1" t="s">
        <v>3</v>
      </c>
      <c r="D447" s="1">
        <v>0</v>
      </c>
      <c r="E447" s="1">
        <v>133.82695799999999</v>
      </c>
      <c r="F447" s="5" t="s">
        <v>8</v>
      </c>
    </row>
    <row r="448" spans="1:6" x14ac:dyDescent="0.25">
      <c r="A448">
        <f t="shared" si="6"/>
        <v>444</v>
      </c>
      <c r="B448" s="1">
        <v>795</v>
      </c>
      <c r="C448" s="1" t="s">
        <v>3</v>
      </c>
      <c r="D448" s="1">
        <v>0</v>
      </c>
      <c r="E448" s="1">
        <v>732.160123</v>
      </c>
      <c r="F448" s="5" t="s">
        <v>8</v>
      </c>
    </row>
    <row r="449" spans="1:6" x14ac:dyDescent="0.25">
      <c r="A449">
        <f t="shared" si="6"/>
        <v>445</v>
      </c>
      <c r="B449" s="1">
        <v>796</v>
      </c>
      <c r="C449" s="1" t="s">
        <v>3</v>
      </c>
      <c r="D449" s="1">
        <v>0</v>
      </c>
      <c r="E449" s="1">
        <v>459.876802</v>
      </c>
      <c r="F449" s="5" t="s">
        <v>8</v>
      </c>
    </row>
    <row r="450" spans="1:6" x14ac:dyDescent="0.25">
      <c r="A450">
        <f t="shared" si="6"/>
        <v>446</v>
      </c>
      <c r="B450" s="1">
        <v>828</v>
      </c>
      <c r="C450" s="1" t="s">
        <v>3</v>
      </c>
      <c r="D450" s="1">
        <v>0</v>
      </c>
      <c r="E450" s="1">
        <v>286.96294</v>
      </c>
      <c r="F450" s="5" t="s">
        <v>8</v>
      </c>
    </row>
    <row r="451" spans="1:6" x14ac:dyDescent="0.25">
      <c r="A451">
        <f t="shared" si="6"/>
        <v>447</v>
      </c>
      <c r="B451" s="1">
        <v>829</v>
      </c>
      <c r="C451" s="1" t="s">
        <v>3</v>
      </c>
      <c r="D451" s="1">
        <v>0</v>
      </c>
      <c r="E451" s="1">
        <v>45.245386000000003</v>
      </c>
      <c r="F451" s="5" t="s">
        <v>8</v>
      </c>
    </row>
    <row r="452" spans="1:6" x14ac:dyDescent="0.25">
      <c r="A452">
        <f t="shared" si="6"/>
        <v>448</v>
      </c>
      <c r="B452" s="1">
        <v>830</v>
      </c>
      <c r="C452" s="1" t="s">
        <v>3</v>
      </c>
      <c r="D452" s="1">
        <v>0</v>
      </c>
      <c r="E452" s="1">
        <v>361.47585700000002</v>
      </c>
      <c r="F452" s="5" t="s">
        <v>8</v>
      </c>
    </row>
    <row r="453" spans="1:6" x14ac:dyDescent="0.25">
      <c r="A453">
        <f t="shared" si="6"/>
        <v>449</v>
      </c>
      <c r="B453" s="1">
        <v>831</v>
      </c>
      <c r="C453" s="1" t="s">
        <v>3</v>
      </c>
      <c r="D453" s="1">
        <v>0</v>
      </c>
      <c r="E453" s="1">
        <v>931.57500400000004</v>
      </c>
      <c r="F453" s="5" t="s">
        <v>8</v>
      </c>
    </row>
    <row r="454" spans="1:6" x14ac:dyDescent="0.25">
      <c r="A454">
        <f t="shared" si="6"/>
        <v>450</v>
      </c>
      <c r="B454" s="1">
        <v>834</v>
      </c>
      <c r="C454" s="1" t="s">
        <v>3</v>
      </c>
      <c r="D454" s="1">
        <v>0</v>
      </c>
      <c r="E454" s="1">
        <v>587.90405199999998</v>
      </c>
      <c r="F454" s="5" t="s">
        <v>8</v>
      </c>
    </row>
    <row r="455" spans="1:6" x14ac:dyDescent="0.25">
      <c r="A455">
        <f t="shared" ref="A455:A518" si="7">A454+1</f>
        <v>451</v>
      </c>
      <c r="B455" s="1">
        <v>835</v>
      </c>
      <c r="C455" s="1" t="s">
        <v>3</v>
      </c>
      <c r="D455" s="1">
        <v>0</v>
      </c>
      <c r="E455" s="1">
        <v>258.29517199999998</v>
      </c>
      <c r="F455" s="5" t="s">
        <v>8</v>
      </c>
    </row>
    <row r="456" spans="1:6" x14ac:dyDescent="0.25">
      <c r="A456">
        <f t="shared" si="7"/>
        <v>452</v>
      </c>
      <c r="B456" s="1">
        <v>836</v>
      </c>
      <c r="C456" s="1" t="s">
        <v>3</v>
      </c>
      <c r="D456" s="1">
        <v>0</v>
      </c>
      <c r="E456" s="1">
        <v>210.04746299999999</v>
      </c>
      <c r="F456" s="5" t="s">
        <v>8</v>
      </c>
    </row>
    <row r="457" spans="1:6" x14ac:dyDescent="0.25">
      <c r="A457">
        <f t="shared" si="7"/>
        <v>453</v>
      </c>
      <c r="B457" s="1">
        <v>839</v>
      </c>
      <c r="C457" s="1" t="s">
        <v>3</v>
      </c>
      <c r="D457" s="1">
        <v>0</v>
      </c>
      <c r="E457" s="1">
        <v>189.393125</v>
      </c>
      <c r="F457" s="5" t="s">
        <v>8</v>
      </c>
    </row>
    <row r="458" spans="1:6" x14ac:dyDescent="0.25">
      <c r="A458">
        <f t="shared" si="7"/>
        <v>454</v>
      </c>
      <c r="B458" s="1">
        <v>841</v>
      </c>
      <c r="C458" s="1" t="s">
        <v>3</v>
      </c>
      <c r="D458" s="1">
        <v>0</v>
      </c>
      <c r="E458" s="1">
        <v>132.33498399999999</v>
      </c>
      <c r="F458" s="5" t="s">
        <v>8</v>
      </c>
    </row>
    <row r="459" spans="1:6" x14ac:dyDescent="0.25">
      <c r="A459">
        <f t="shared" si="7"/>
        <v>455</v>
      </c>
      <c r="B459" s="1">
        <v>842</v>
      </c>
      <c r="C459" s="1" t="s">
        <v>3</v>
      </c>
      <c r="D459" s="1">
        <v>0</v>
      </c>
      <c r="E459" s="1">
        <v>504.19077700000003</v>
      </c>
      <c r="F459" s="5" t="s">
        <v>8</v>
      </c>
    </row>
    <row r="460" spans="1:6" x14ac:dyDescent="0.25">
      <c r="A460">
        <f t="shared" si="7"/>
        <v>456</v>
      </c>
      <c r="B460" s="1">
        <v>843</v>
      </c>
      <c r="C460" s="1" t="s">
        <v>3</v>
      </c>
      <c r="D460" s="1">
        <v>0</v>
      </c>
      <c r="E460" s="1">
        <v>116.115264</v>
      </c>
      <c r="F460" s="5" t="s">
        <v>8</v>
      </c>
    </row>
    <row r="461" spans="1:6" x14ac:dyDescent="0.25">
      <c r="A461">
        <f t="shared" si="7"/>
        <v>457</v>
      </c>
      <c r="B461" s="1">
        <v>844</v>
      </c>
      <c r="C461" s="1" t="s">
        <v>3</v>
      </c>
      <c r="D461" s="1">
        <v>0</v>
      </c>
      <c r="E461" s="1">
        <v>366.57219400000002</v>
      </c>
      <c r="F461" s="5" t="s">
        <v>8</v>
      </c>
    </row>
    <row r="462" spans="1:6" x14ac:dyDescent="0.25">
      <c r="A462">
        <f t="shared" si="7"/>
        <v>458</v>
      </c>
      <c r="B462" s="1">
        <v>845</v>
      </c>
      <c r="C462" s="1" t="s">
        <v>3</v>
      </c>
      <c r="D462" s="1">
        <v>0</v>
      </c>
      <c r="E462" s="1">
        <v>182.31443300000001</v>
      </c>
      <c r="F462" s="5" t="s">
        <v>8</v>
      </c>
    </row>
    <row r="463" spans="1:6" x14ac:dyDescent="0.25">
      <c r="A463">
        <f t="shared" si="7"/>
        <v>459</v>
      </c>
      <c r="B463" s="1">
        <v>846</v>
      </c>
      <c r="C463" s="1" t="s">
        <v>3</v>
      </c>
      <c r="D463" s="1">
        <v>0</v>
      </c>
      <c r="E463" s="1">
        <v>192.32719399999999</v>
      </c>
      <c r="F463" s="5" t="s">
        <v>8</v>
      </c>
    </row>
    <row r="464" spans="1:6" x14ac:dyDescent="0.25">
      <c r="A464">
        <f t="shared" si="7"/>
        <v>460</v>
      </c>
      <c r="B464" s="1">
        <v>847</v>
      </c>
      <c r="C464" s="1" t="s">
        <v>3</v>
      </c>
      <c r="D464" s="1">
        <v>0</v>
      </c>
      <c r="E464" s="1">
        <v>555.78068099999996</v>
      </c>
      <c r="F464" s="5" t="s">
        <v>8</v>
      </c>
    </row>
    <row r="465" spans="1:6" x14ac:dyDescent="0.25">
      <c r="A465">
        <f t="shared" si="7"/>
        <v>461</v>
      </c>
      <c r="B465" s="1">
        <v>848</v>
      </c>
      <c r="C465" s="1" t="s">
        <v>3</v>
      </c>
      <c r="D465" s="1">
        <v>0</v>
      </c>
      <c r="E465" s="1">
        <v>235.69155599999999</v>
      </c>
      <c r="F465" s="5" t="s">
        <v>8</v>
      </c>
    </row>
    <row r="466" spans="1:6" x14ac:dyDescent="0.25">
      <c r="A466">
        <f t="shared" si="7"/>
        <v>462</v>
      </c>
      <c r="B466" s="1">
        <v>849</v>
      </c>
      <c r="C466" s="1" t="s">
        <v>3</v>
      </c>
      <c r="D466" s="1">
        <v>0</v>
      </c>
      <c r="E466" s="1">
        <v>418.46521899999999</v>
      </c>
      <c r="F466" s="5" t="s">
        <v>8</v>
      </c>
    </row>
    <row r="467" spans="1:6" x14ac:dyDescent="0.25">
      <c r="A467">
        <f t="shared" si="7"/>
        <v>463</v>
      </c>
      <c r="B467" s="1">
        <v>850</v>
      </c>
      <c r="C467" s="1" t="s">
        <v>3</v>
      </c>
      <c r="D467" s="1">
        <v>0</v>
      </c>
      <c r="E467" s="1">
        <v>519.78004999999996</v>
      </c>
      <c r="F467" s="5" t="s">
        <v>8</v>
      </c>
    </row>
    <row r="468" spans="1:6" x14ac:dyDescent="0.25">
      <c r="A468">
        <f t="shared" si="7"/>
        <v>464</v>
      </c>
      <c r="B468" s="1">
        <v>851</v>
      </c>
      <c r="C468" s="1" t="s">
        <v>3</v>
      </c>
      <c r="D468" s="1">
        <v>0</v>
      </c>
      <c r="E468" s="1">
        <v>197.303822</v>
      </c>
      <c r="F468" s="5" t="s">
        <v>8</v>
      </c>
    </row>
    <row r="469" spans="1:6" x14ac:dyDescent="0.25">
      <c r="A469">
        <f t="shared" si="7"/>
        <v>465</v>
      </c>
      <c r="B469" s="1">
        <v>852</v>
      </c>
      <c r="C469" s="1" t="s">
        <v>3</v>
      </c>
      <c r="D469" s="1">
        <v>0</v>
      </c>
      <c r="E469" s="1">
        <v>192.663566</v>
      </c>
      <c r="F469" s="5" t="s">
        <v>8</v>
      </c>
    </row>
    <row r="470" spans="1:6" x14ac:dyDescent="0.25">
      <c r="A470">
        <f t="shared" si="7"/>
        <v>466</v>
      </c>
      <c r="B470" s="1">
        <v>863</v>
      </c>
      <c r="C470" s="1" t="s">
        <v>3</v>
      </c>
      <c r="D470" s="1">
        <v>0</v>
      </c>
      <c r="E470" s="1">
        <v>1762.2306819999999</v>
      </c>
      <c r="F470" s="5" t="s">
        <v>8</v>
      </c>
    </row>
    <row r="471" spans="1:6" x14ac:dyDescent="0.25">
      <c r="A471">
        <f t="shared" si="7"/>
        <v>467</v>
      </c>
      <c r="B471" s="1">
        <v>865</v>
      </c>
      <c r="C471" s="1" t="s">
        <v>3</v>
      </c>
      <c r="D471" s="1">
        <v>0</v>
      </c>
      <c r="E471" s="1">
        <v>706.959159</v>
      </c>
      <c r="F471" s="5" t="s">
        <v>8</v>
      </c>
    </row>
    <row r="472" spans="1:6" x14ac:dyDescent="0.25">
      <c r="A472">
        <f t="shared" si="7"/>
        <v>468</v>
      </c>
      <c r="B472" s="1">
        <v>866</v>
      </c>
      <c r="C472" s="1" t="s">
        <v>3</v>
      </c>
      <c r="D472" s="1">
        <v>0</v>
      </c>
      <c r="E472" s="1">
        <v>263.70740499999999</v>
      </c>
      <c r="F472" s="5" t="s">
        <v>8</v>
      </c>
    </row>
    <row r="473" spans="1:6" x14ac:dyDescent="0.25">
      <c r="A473">
        <f t="shared" si="7"/>
        <v>469</v>
      </c>
      <c r="B473" s="1">
        <v>867</v>
      </c>
      <c r="C473" s="1" t="s">
        <v>3</v>
      </c>
      <c r="D473" s="1">
        <v>0</v>
      </c>
      <c r="E473" s="1">
        <v>334.32456500000001</v>
      </c>
      <c r="F473" s="5" t="s">
        <v>8</v>
      </c>
    </row>
    <row r="474" spans="1:6" x14ac:dyDescent="0.25">
      <c r="A474">
        <f t="shared" si="7"/>
        <v>470</v>
      </c>
      <c r="B474" s="1">
        <v>868</v>
      </c>
      <c r="C474" s="1" t="s">
        <v>3</v>
      </c>
      <c r="D474" s="1">
        <v>0</v>
      </c>
      <c r="E474" s="1">
        <v>156.46032600000001</v>
      </c>
      <c r="F474" s="5" t="s">
        <v>8</v>
      </c>
    </row>
    <row r="475" spans="1:6" x14ac:dyDescent="0.25">
      <c r="A475">
        <f t="shared" si="7"/>
        <v>471</v>
      </c>
      <c r="B475" s="1">
        <v>869</v>
      </c>
      <c r="C475" s="1" t="s">
        <v>3</v>
      </c>
      <c r="D475" s="1">
        <v>0</v>
      </c>
      <c r="E475" s="1">
        <v>298.65721100000002</v>
      </c>
      <c r="F475" s="5" t="s">
        <v>8</v>
      </c>
    </row>
    <row r="476" spans="1:6" x14ac:dyDescent="0.25">
      <c r="A476">
        <f t="shared" si="7"/>
        <v>472</v>
      </c>
      <c r="B476" s="1">
        <v>870</v>
      </c>
      <c r="C476" s="1" t="s">
        <v>3</v>
      </c>
      <c r="D476" s="1">
        <v>0</v>
      </c>
      <c r="E476" s="1">
        <v>286.29264499999999</v>
      </c>
      <c r="F476" s="5" t="s">
        <v>8</v>
      </c>
    </row>
    <row r="477" spans="1:6" x14ac:dyDescent="0.25">
      <c r="A477">
        <f t="shared" si="7"/>
        <v>473</v>
      </c>
      <c r="B477" s="1">
        <v>874</v>
      </c>
      <c r="C477" s="1" t="s">
        <v>3</v>
      </c>
      <c r="D477" s="1">
        <v>0</v>
      </c>
      <c r="E477" s="1">
        <v>501.507499</v>
      </c>
      <c r="F477" s="5" t="s">
        <v>8</v>
      </c>
    </row>
    <row r="478" spans="1:6" x14ac:dyDescent="0.25">
      <c r="A478">
        <f t="shared" si="7"/>
        <v>474</v>
      </c>
      <c r="B478" s="1">
        <v>875</v>
      </c>
      <c r="C478" s="1" t="s">
        <v>3</v>
      </c>
      <c r="D478" s="1">
        <v>0</v>
      </c>
      <c r="E478" s="1">
        <v>268.360524</v>
      </c>
      <c r="F478" s="5" t="s">
        <v>8</v>
      </c>
    </row>
    <row r="479" spans="1:6" x14ac:dyDescent="0.25">
      <c r="A479">
        <f t="shared" si="7"/>
        <v>475</v>
      </c>
      <c r="B479" s="1">
        <v>878</v>
      </c>
      <c r="C479" s="1" t="s">
        <v>3</v>
      </c>
      <c r="D479" s="1">
        <v>0</v>
      </c>
      <c r="E479" s="1">
        <v>106.17271700000001</v>
      </c>
      <c r="F479" s="5" t="s">
        <v>8</v>
      </c>
    </row>
    <row r="480" spans="1:6" x14ac:dyDescent="0.25">
      <c r="A480">
        <f t="shared" si="7"/>
        <v>476</v>
      </c>
      <c r="B480" s="1">
        <v>879</v>
      </c>
      <c r="C480" s="1" t="s">
        <v>3</v>
      </c>
      <c r="D480" s="1">
        <v>0</v>
      </c>
      <c r="E480" s="1">
        <v>339.01487500000002</v>
      </c>
      <c r="F480" s="5" t="s">
        <v>8</v>
      </c>
    </row>
    <row r="481" spans="1:6" x14ac:dyDescent="0.25">
      <c r="A481">
        <f t="shared" si="7"/>
        <v>477</v>
      </c>
      <c r="B481" s="1">
        <v>880</v>
      </c>
      <c r="C481" s="1" t="s">
        <v>3</v>
      </c>
      <c r="D481" s="1">
        <v>0</v>
      </c>
      <c r="E481" s="1">
        <v>283.86033500000002</v>
      </c>
      <c r="F481" s="5" t="s">
        <v>8</v>
      </c>
    </row>
    <row r="482" spans="1:6" x14ac:dyDescent="0.25">
      <c r="A482">
        <f t="shared" si="7"/>
        <v>478</v>
      </c>
      <c r="B482" s="1">
        <v>881</v>
      </c>
      <c r="C482" s="1" t="s">
        <v>3</v>
      </c>
      <c r="D482" s="1">
        <v>0</v>
      </c>
      <c r="E482" s="1">
        <v>85.019210999999999</v>
      </c>
      <c r="F482" s="5" t="s">
        <v>8</v>
      </c>
    </row>
    <row r="483" spans="1:6" x14ac:dyDescent="0.25">
      <c r="A483">
        <f t="shared" si="7"/>
        <v>479</v>
      </c>
      <c r="B483" s="1">
        <v>882</v>
      </c>
      <c r="C483" s="1" t="s">
        <v>3</v>
      </c>
      <c r="D483" s="1">
        <v>0</v>
      </c>
      <c r="E483" s="1">
        <v>135.64655300000001</v>
      </c>
      <c r="F483" s="5" t="s">
        <v>8</v>
      </c>
    </row>
    <row r="484" spans="1:6" x14ac:dyDescent="0.25">
      <c r="A484">
        <f t="shared" si="7"/>
        <v>480</v>
      </c>
      <c r="B484" s="1">
        <v>884</v>
      </c>
      <c r="C484" s="1" t="s">
        <v>3</v>
      </c>
      <c r="D484" s="1">
        <v>0</v>
      </c>
      <c r="E484" s="1">
        <v>122.401679</v>
      </c>
      <c r="F484" s="5" t="s">
        <v>8</v>
      </c>
    </row>
    <row r="485" spans="1:6" x14ac:dyDescent="0.25">
      <c r="A485">
        <f t="shared" si="7"/>
        <v>481</v>
      </c>
      <c r="B485" s="1">
        <v>885</v>
      </c>
      <c r="C485" s="1" t="s">
        <v>3</v>
      </c>
      <c r="D485" s="1">
        <v>0</v>
      </c>
      <c r="E485" s="1">
        <v>389.208888</v>
      </c>
      <c r="F485" s="5" t="s">
        <v>8</v>
      </c>
    </row>
    <row r="486" spans="1:6" x14ac:dyDescent="0.25">
      <c r="A486">
        <f t="shared" si="7"/>
        <v>482</v>
      </c>
      <c r="B486" s="1">
        <v>907</v>
      </c>
      <c r="C486" s="1" t="s">
        <v>3</v>
      </c>
      <c r="D486" s="1">
        <v>0</v>
      </c>
      <c r="E486" s="1">
        <v>1043.9817029999999</v>
      </c>
      <c r="F486" s="5" t="s">
        <v>8</v>
      </c>
    </row>
    <row r="487" spans="1:6" x14ac:dyDescent="0.25">
      <c r="A487">
        <f t="shared" si="7"/>
        <v>483</v>
      </c>
      <c r="B487" s="1">
        <v>908</v>
      </c>
      <c r="C487" s="1" t="s">
        <v>3</v>
      </c>
      <c r="D487" s="1">
        <v>0</v>
      </c>
      <c r="E487" s="1">
        <v>516.95891900000004</v>
      </c>
      <c r="F487" s="5" t="s">
        <v>8</v>
      </c>
    </row>
    <row r="488" spans="1:6" x14ac:dyDescent="0.25">
      <c r="A488">
        <f t="shared" si="7"/>
        <v>484</v>
      </c>
      <c r="B488" s="1">
        <v>941</v>
      </c>
      <c r="C488" s="1" t="s">
        <v>3</v>
      </c>
      <c r="D488" s="1">
        <v>0</v>
      </c>
      <c r="E488" s="1">
        <v>293.85139400000003</v>
      </c>
      <c r="F488" s="5" t="s">
        <v>8</v>
      </c>
    </row>
    <row r="489" spans="1:6" x14ac:dyDescent="0.25">
      <c r="A489">
        <f t="shared" si="7"/>
        <v>485</v>
      </c>
      <c r="B489" s="1">
        <v>942</v>
      </c>
      <c r="C489" s="1" t="s">
        <v>3</v>
      </c>
      <c r="D489" s="1">
        <v>0</v>
      </c>
      <c r="E489" s="1">
        <v>83.467909000000006</v>
      </c>
      <c r="F489" s="5" t="s">
        <v>8</v>
      </c>
    </row>
    <row r="490" spans="1:6" x14ac:dyDescent="0.25">
      <c r="A490">
        <f t="shared" si="7"/>
        <v>486</v>
      </c>
      <c r="B490" s="1">
        <v>944</v>
      </c>
      <c r="C490" s="1" t="s">
        <v>3</v>
      </c>
      <c r="D490" s="1">
        <v>0</v>
      </c>
      <c r="E490" s="1">
        <v>601.45344599999999</v>
      </c>
      <c r="F490" s="5" t="s">
        <v>8</v>
      </c>
    </row>
    <row r="491" spans="1:6" x14ac:dyDescent="0.25">
      <c r="A491">
        <f t="shared" si="7"/>
        <v>487</v>
      </c>
      <c r="B491" s="1">
        <v>945</v>
      </c>
      <c r="C491" s="1" t="s">
        <v>3</v>
      </c>
      <c r="D491" s="1">
        <v>0</v>
      </c>
      <c r="E491" s="1">
        <v>214.21413799999999</v>
      </c>
      <c r="F491" s="5" t="s">
        <v>8</v>
      </c>
    </row>
    <row r="492" spans="1:6" x14ac:dyDescent="0.25">
      <c r="A492">
        <f t="shared" si="7"/>
        <v>488</v>
      </c>
      <c r="B492" s="1">
        <v>946</v>
      </c>
      <c r="C492" s="1" t="s">
        <v>3</v>
      </c>
      <c r="D492" s="1">
        <v>0</v>
      </c>
      <c r="E492" s="1">
        <v>598.29868799999997</v>
      </c>
      <c r="F492" s="5" t="s">
        <v>8</v>
      </c>
    </row>
    <row r="493" spans="1:6" x14ac:dyDescent="0.25">
      <c r="A493">
        <f t="shared" si="7"/>
        <v>489</v>
      </c>
      <c r="B493" s="1">
        <v>947</v>
      </c>
      <c r="C493" s="1" t="s">
        <v>3</v>
      </c>
      <c r="D493" s="1">
        <v>0</v>
      </c>
      <c r="E493" s="1">
        <v>154.956627</v>
      </c>
      <c r="F493" s="5" t="s">
        <v>8</v>
      </c>
    </row>
    <row r="494" spans="1:6" x14ac:dyDescent="0.25">
      <c r="A494">
        <f t="shared" si="7"/>
        <v>490</v>
      </c>
      <c r="B494" s="1">
        <v>948</v>
      </c>
      <c r="C494" s="1" t="s">
        <v>3</v>
      </c>
      <c r="D494" s="1">
        <v>0</v>
      </c>
      <c r="E494" s="1">
        <v>355.32105100000001</v>
      </c>
      <c r="F494" s="5" t="s">
        <v>8</v>
      </c>
    </row>
    <row r="495" spans="1:6" x14ac:dyDescent="0.25">
      <c r="A495">
        <f t="shared" si="7"/>
        <v>491</v>
      </c>
      <c r="B495" s="1">
        <v>949</v>
      </c>
      <c r="C495" s="1" t="s">
        <v>3</v>
      </c>
      <c r="D495" s="1">
        <v>0</v>
      </c>
      <c r="E495" s="1">
        <v>101.71391300000001</v>
      </c>
      <c r="F495" s="5" t="s">
        <v>8</v>
      </c>
    </row>
    <row r="496" spans="1:6" x14ac:dyDescent="0.25">
      <c r="A496">
        <f t="shared" si="7"/>
        <v>492</v>
      </c>
      <c r="B496" s="1">
        <v>950</v>
      </c>
      <c r="C496" s="1" t="s">
        <v>3</v>
      </c>
      <c r="D496" s="1">
        <v>0</v>
      </c>
      <c r="E496" s="1">
        <v>333.228993</v>
      </c>
      <c r="F496" s="5" t="s">
        <v>8</v>
      </c>
    </row>
    <row r="497" spans="1:6" x14ac:dyDescent="0.25">
      <c r="A497">
        <f t="shared" si="7"/>
        <v>493</v>
      </c>
      <c r="B497" s="1">
        <v>951</v>
      </c>
      <c r="C497" s="1" t="s">
        <v>3</v>
      </c>
      <c r="D497" s="1">
        <v>0</v>
      </c>
      <c r="E497" s="1">
        <v>375.72319800000002</v>
      </c>
      <c r="F497" s="5" t="s">
        <v>8</v>
      </c>
    </row>
    <row r="498" spans="1:6" x14ac:dyDescent="0.25">
      <c r="A498">
        <f t="shared" si="7"/>
        <v>494</v>
      </c>
      <c r="B498" s="1">
        <v>952</v>
      </c>
      <c r="C498" s="1" t="s">
        <v>3</v>
      </c>
      <c r="D498" s="1">
        <v>0</v>
      </c>
      <c r="E498" s="1">
        <v>508.60981800000002</v>
      </c>
      <c r="F498" s="5" t="s">
        <v>8</v>
      </c>
    </row>
    <row r="499" spans="1:6" x14ac:dyDescent="0.25">
      <c r="A499">
        <f t="shared" si="7"/>
        <v>495</v>
      </c>
      <c r="B499" s="1">
        <v>955</v>
      </c>
      <c r="C499" s="1" t="s">
        <v>3</v>
      </c>
      <c r="D499" s="1">
        <v>0</v>
      </c>
      <c r="E499" s="1">
        <v>230.42038299999999</v>
      </c>
      <c r="F499" s="5" t="s">
        <v>8</v>
      </c>
    </row>
    <row r="500" spans="1:6" x14ac:dyDescent="0.25">
      <c r="A500">
        <f t="shared" si="7"/>
        <v>496</v>
      </c>
      <c r="B500" s="1">
        <v>956</v>
      </c>
      <c r="C500" s="1" t="s">
        <v>3</v>
      </c>
      <c r="D500" s="1">
        <v>0</v>
      </c>
      <c r="E500" s="1">
        <v>185.28262899999999</v>
      </c>
      <c r="F500" s="5" t="s">
        <v>8</v>
      </c>
    </row>
    <row r="501" spans="1:6" x14ac:dyDescent="0.25">
      <c r="A501">
        <f t="shared" si="7"/>
        <v>497</v>
      </c>
      <c r="B501" s="1">
        <v>957</v>
      </c>
      <c r="C501" s="1" t="s">
        <v>3</v>
      </c>
      <c r="D501" s="1">
        <v>0</v>
      </c>
      <c r="E501" s="1">
        <v>146.36180999999999</v>
      </c>
      <c r="F501" s="5" t="s">
        <v>8</v>
      </c>
    </row>
    <row r="502" spans="1:6" x14ac:dyDescent="0.25">
      <c r="A502">
        <f t="shared" si="7"/>
        <v>498</v>
      </c>
      <c r="B502" s="1">
        <v>958</v>
      </c>
      <c r="C502" s="1" t="s">
        <v>3</v>
      </c>
      <c r="D502" s="1">
        <v>0</v>
      </c>
      <c r="E502" s="1">
        <v>285.60730000000001</v>
      </c>
      <c r="F502" s="5" t="s">
        <v>8</v>
      </c>
    </row>
    <row r="503" spans="1:6" x14ac:dyDescent="0.25">
      <c r="A503">
        <f t="shared" si="7"/>
        <v>499</v>
      </c>
      <c r="B503" s="1">
        <v>963</v>
      </c>
      <c r="C503" s="1" t="s">
        <v>3</v>
      </c>
      <c r="D503" s="1">
        <v>0</v>
      </c>
      <c r="E503" s="1">
        <v>467.13803100000001</v>
      </c>
      <c r="F503" s="5" t="s">
        <v>8</v>
      </c>
    </row>
    <row r="504" spans="1:6" x14ac:dyDescent="0.25">
      <c r="A504">
        <f t="shared" si="7"/>
        <v>500</v>
      </c>
      <c r="B504" s="1">
        <v>964</v>
      </c>
      <c r="C504" s="1" t="s">
        <v>3</v>
      </c>
      <c r="D504" s="1">
        <v>0</v>
      </c>
      <c r="E504" s="1">
        <v>206.09920299999999</v>
      </c>
      <c r="F504" s="5" t="s">
        <v>8</v>
      </c>
    </row>
    <row r="505" spans="1:6" x14ac:dyDescent="0.25">
      <c r="A505">
        <f t="shared" si="7"/>
        <v>501</v>
      </c>
      <c r="B505" s="1">
        <v>965</v>
      </c>
      <c r="C505" s="1" t="s">
        <v>3</v>
      </c>
      <c r="D505" s="1">
        <v>0</v>
      </c>
      <c r="E505" s="1">
        <v>388.97433699999999</v>
      </c>
      <c r="F505" s="5" t="s">
        <v>8</v>
      </c>
    </row>
    <row r="506" spans="1:6" x14ac:dyDescent="0.25">
      <c r="A506">
        <f t="shared" si="7"/>
        <v>502</v>
      </c>
      <c r="B506" s="1">
        <v>967</v>
      </c>
      <c r="C506" s="1" t="s">
        <v>3</v>
      </c>
      <c r="D506" s="1">
        <v>0</v>
      </c>
      <c r="E506" s="1">
        <v>272.70011099999999</v>
      </c>
      <c r="F506" s="5" t="s">
        <v>8</v>
      </c>
    </row>
    <row r="507" spans="1:6" x14ac:dyDescent="0.25">
      <c r="A507">
        <f t="shared" si="7"/>
        <v>503</v>
      </c>
      <c r="B507" s="1">
        <v>968</v>
      </c>
      <c r="C507" s="1" t="s">
        <v>3</v>
      </c>
      <c r="D507" s="1">
        <v>0</v>
      </c>
      <c r="E507" s="1">
        <v>152.03323399999999</v>
      </c>
      <c r="F507" s="5" t="s">
        <v>8</v>
      </c>
    </row>
    <row r="508" spans="1:6" x14ac:dyDescent="0.25">
      <c r="A508">
        <f t="shared" si="7"/>
        <v>504</v>
      </c>
      <c r="B508" s="1">
        <v>969</v>
      </c>
      <c r="C508" s="1" t="s">
        <v>3</v>
      </c>
      <c r="D508" s="1">
        <v>0</v>
      </c>
      <c r="E508" s="1">
        <v>317.32114300000001</v>
      </c>
      <c r="F508" s="5" t="s">
        <v>8</v>
      </c>
    </row>
    <row r="509" spans="1:6" x14ac:dyDescent="0.25">
      <c r="A509">
        <f t="shared" si="7"/>
        <v>505</v>
      </c>
      <c r="B509" s="1">
        <v>972</v>
      </c>
      <c r="C509" s="1" t="s">
        <v>3</v>
      </c>
      <c r="D509" s="1">
        <v>0</v>
      </c>
      <c r="E509" s="1">
        <v>1180.505445</v>
      </c>
      <c r="F509" s="5" t="s">
        <v>8</v>
      </c>
    </row>
    <row r="510" spans="1:6" x14ac:dyDescent="0.25">
      <c r="A510">
        <f t="shared" si="7"/>
        <v>506</v>
      </c>
      <c r="B510" s="1">
        <v>974</v>
      </c>
      <c r="C510" s="1" t="s">
        <v>3</v>
      </c>
      <c r="D510" s="1">
        <v>0</v>
      </c>
      <c r="E510" s="1">
        <v>1427.9549469999999</v>
      </c>
      <c r="F510" s="5" t="s">
        <v>8</v>
      </c>
    </row>
    <row r="511" spans="1:6" x14ac:dyDescent="0.25">
      <c r="A511">
        <f t="shared" si="7"/>
        <v>507</v>
      </c>
      <c r="B511" s="1">
        <v>975</v>
      </c>
      <c r="C511" s="1" t="s">
        <v>3</v>
      </c>
      <c r="D511" s="1">
        <v>0</v>
      </c>
      <c r="E511" s="1">
        <v>189.33169599999999</v>
      </c>
      <c r="F511" s="5" t="s">
        <v>8</v>
      </c>
    </row>
    <row r="512" spans="1:6" x14ac:dyDescent="0.25">
      <c r="A512">
        <f t="shared" si="7"/>
        <v>508</v>
      </c>
      <c r="B512" s="1">
        <v>976</v>
      </c>
      <c r="C512" s="1" t="s">
        <v>3</v>
      </c>
      <c r="D512" s="1">
        <v>0</v>
      </c>
      <c r="E512" s="1">
        <v>88.709855000000005</v>
      </c>
      <c r="F512" s="5" t="s">
        <v>8</v>
      </c>
    </row>
    <row r="513" spans="1:6" x14ac:dyDescent="0.25">
      <c r="A513">
        <f t="shared" si="7"/>
        <v>509</v>
      </c>
      <c r="B513" s="1">
        <v>978</v>
      </c>
      <c r="C513" s="1" t="s">
        <v>3</v>
      </c>
      <c r="D513" s="1">
        <v>0</v>
      </c>
      <c r="E513" s="1">
        <v>1094.9082510000001</v>
      </c>
      <c r="F513" s="5" t="s">
        <v>8</v>
      </c>
    </row>
    <row r="514" spans="1:6" x14ac:dyDescent="0.25">
      <c r="A514">
        <f t="shared" si="7"/>
        <v>510</v>
      </c>
      <c r="B514" s="1">
        <v>979</v>
      </c>
      <c r="C514" s="1" t="s">
        <v>3</v>
      </c>
      <c r="D514" s="1">
        <v>0</v>
      </c>
      <c r="E514" s="1">
        <v>54.359988000000001</v>
      </c>
      <c r="F514" s="5" t="s">
        <v>8</v>
      </c>
    </row>
    <row r="515" spans="1:6" x14ac:dyDescent="0.25">
      <c r="A515">
        <f t="shared" si="7"/>
        <v>511</v>
      </c>
      <c r="B515" s="1">
        <v>980</v>
      </c>
      <c r="C515" s="1" t="s">
        <v>3</v>
      </c>
      <c r="D515" s="1">
        <v>0</v>
      </c>
      <c r="E515" s="1">
        <v>48.289537000000003</v>
      </c>
      <c r="F515" s="5" t="s">
        <v>8</v>
      </c>
    </row>
    <row r="516" spans="1:6" x14ac:dyDescent="0.25">
      <c r="A516">
        <f t="shared" si="7"/>
        <v>512</v>
      </c>
      <c r="B516" s="1">
        <v>981</v>
      </c>
      <c r="C516" s="1" t="s">
        <v>3</v>
      </c>
      <c r="D516" s="1">
        <v>0</v>
      </c>
      <c r="E516" s="1">
        <v>29.788366</v>
      </c>
      <c r="F516" s="5" t="s">
        <v>8</v>
      </c>
    </row>
    <row r="517" spans="1:6" x14ac:dyDescent="0.25">
      <c r="A517">
        <f t="shared" si="7"/>
        <v>513</v>
      </c>
      <c r="B517" s="1">
        <v>1017</v>
      </c>
      <c r="C517" s="1" t="s">
        <v>3</v>
      </c>
      <c r="D517" s="1">
        <v>0</v>
      </c>
      <c r="E517" s="1">
        <v>644.80975699999999</v>
      </c>
      <c r="F517" s="5" t="s">
        <v>8</v>
      </c>
    </row>
    <row r="518" spans="1:6" x14ac:dyDescent="0.25">
      <c r="A518">
        <f t="shared" si="7"/>
        <v>514</v>
      </c>
      <c r="B518" s="1">
        <v>1018</v>
      </c>
      <c r="C518" s="1" t="s">
        <v>3</v>
      </c>
      <c r="D518" s="1">
        <v>0</v>
      </c>
      <c r="E518" s="1">
        <v>297.36982599999999</v>
      </c>
      <c r="F518" s="5" t="s">
        <v>8</v>
      </c>
    </row>
    <row r="519" spans="1:6" x14ac:dyDescent="0.25">
      <c r="A519">
        <f t="shared" ref="A519:A582" si="8">A518+1</f>
        <v>515</v>
      </c>
      <c r="B519" s="1">
        <v>1019</v>
      </c>
      <c r="C519" s="1" t="s">
        <v>3</v>
      </c>
      <c r="D519" s="1">
        <v>0</v>
      </c>
      <c r="E519" s="1">
        <v>317.349943</v>
      </c>
      <c r="F519" s="5" t="s">
        <v>8</v>
      </c>
    </row>
    <row r="520" spans="1:6" x14ac:dyDescent="0.25">
      <c r="A520">
        <f t="shared" si="8"/>
        <v>516</v>
      </c>
      <c r="B520" s="1">
        <v>1020</v>
      </c>
      <c r="C520" s="1" t="s">
        <v>3</v>
      </c>
      <c r="D520" s="1">
        <v>0</v>
      </c>
      <c r="E520" s="1">
        <v>102.379395</v>
      </c>
      <c r="F520" s="5" t="s">
        <v>8</v>
      </c>
    </row>
    <row r="521" spans="1:6" x14ac:dyDescent="0.25">
      <c r="A521">
        <f t="shared" si="8"/>
        <v>517</v>
      </c>
      <c r="B521" s="1">
        <v>1022</v>
      </c>
      <c r="C521" s="1" t="s">
        <v>3</v>
      </c>
      <c r="D521" s="1">
        <v>0</v>
      </c>
      <c r="E521" s="1">
        <v>69.906176000000002</v>
      </c>
      <c r="F521" s="5" t="s">
        <v>8</v>
      </c>
    </row>
    <row r="522" spans="1:6" x14ac:dyDescent="0.25">
      <c r="A522">
        <f t="shared" si="8"/>
        <v>518</v>
      </c>
      <c r="B522" s="1">
        <v>1023</v>
      </c>
      <c r="C522" s="1" t="s">
        <v>3</v>
      </c>
      <c r="D522" s="1">
        <v>0</v>
      </c>
      <c r="E522" s="1">
        <v>139.333696</v>
      </c>
      <c r="F522" s="5" t="s">
        <v>8</v>
      </c>
    </row>
    <row r="523" spans="1:6" x14ac:dyDescent="0.25">
      <c r="A523">
        <f t="shared" si="8"/>
        <v>519</v>
      </c>
      <c r="B523" s="1">
        <v>1024</v>
      </c>
      <c r="C523" s="1" t="s">
        <v>3</v>
      </c>
      <c r="D523" s="1">
        <v>0</v>
      </c>
      <c r="E523" s="1">
        <v>71.131732999999997</v>
      </c>
      <c r="F523" s="5" t="s">
        <v>8</v>
      </c>
    </row>
    <row r="524" spans="1:6" x14ac:dyDescent="0.25">
      <c r="A524">
        <f t="shared" si="8"/>
        <v>520</v>
      </c>
      <c r="B524" s="1">
        <v>1025</v>
      </c>
      <c r="C524" s="1" t="s">
        <v>3</v>
      </c>
      <c r="D524" s="1">
        <v>0</v>
      </c>
      <c r="E524" s="1">
        <v>164.13213300000001</v>
      </c>
      <c r="F524" s="5" t="s">
        <v>8</v>
      </c>
    </row>
    <row r="525" spans="1:6" x14ac:dyDescent="0.25">
      <c r="A525">
        <f t="shared" si="8"/>
        <v>521</v>
      </c>
      <c r="B525" s="1">
        <v>1027</v>
      </c>
      <c r="C525" s="1" t="s">
        <v>3</v>
      </c>
      <c r="D525" s="1">
        <v>0</v>
      </c>
      <c r="E525" s="1">
        <v>123.827113</v>
      </c>
      <c r="F525" s="5" t="s">
        <v>8</v>
      </c>
    </row>
    <row r="526" spans="1:6" x14ac:dyDescent="0.25">
      <c r="A526">
        <f t="shared" si="8"/>
        <v>522</v>
      </c>
      <c r="B526" s="1">
        <v>1028</v>
      </c>
      <c r="C526" s="1" t="s">
        <v>3</v>
      </c>
      <c r="D526" s="1">
        <v>0</v>
      </c>
      <c r="E526" s="1">
        <v>96.922447000000005</v>
      </c>
      <c r="F526" s="5" t="s">
        <v>8</v>
      </c>
    </row>
    <row r="527" spans="1:6" x14ac:dyDescent="0.25">
      <c r="A527">
        <f t="shared" si="8"/>
        <v>523</v>
      </c>
      <c r="B527" s="1">
        <v>1029</v>
      </c>
      <c r="C527" s="1" t="s">
        <v>3</v>
      </c>
      <c r="D527" s="1">
        <v>0</v>
      </c>
      <c r="E527" s="1">
        <v>200.91081</v>
      </c>
      <c r="F527" s="5" t="s">
        <v>8</v>
      </c>
    </row>
    <row r="528" spans="1:6" x14ac:dyDescent="0.25">
      <c r="A528">
        <f t="shared" si="8"/>
        <v>524</v>
      </c>
      <c r="B528" s="1">
        <v>1030</v>
      </c>
      <c r="C528" s="1" t="s">
        <v>3</v>
      </c>
      <c r="D528" s="1">
        <v>0</v>
      </c>
      <c r="E528" s="1">
        <v>164.144734</v>
      </c>
      <c r="F528" s="5" t="s">
        <v>8</v>
      </c>
    </row>
    <row r="529" spans="1:6" x14ac:dyDescent="0.25">
      <c r="A529">
        <f t="shared" si="8"/>
        <v>525</v>
      </c>
      <c r="B529" s="1">
        <v>1031</v>
      </c>
      <c r="C529" s="1" t="s">
        <v>3</v>
      </c>
      <c r="D529" s="1">
        <v>0</v>
      </c>
      <c r="E529" s="1">
        <v>119.10936100000001</v>
      </c>
      <c r="F529" s="5" t="s">
        <v>8</v>
      </c>
    </row>
    <row r="530" spans="1:6" x14ac:dyDescent="0.25">
      <c r="A530">
        <f t="shared" si="8"/>
        <v>526</v>
      </c>
      <c r="B530" s="1">
        <v>1032</v>
      </c>
      <c r="C530" s="1" t="s">
        <v>3</v>
      </c>
      <c r="D530" s="1">
        <v>0</v>
      </c>
      <c r="E530" s="1">
        <v>309.860051</v>
      </c>
      <c r="F530" s="5" t="s">
        <v>8</v>
      </c>
    </row>
    <row r="531" spans="1:6" x14ac:dyDescent="0.25">
      <c r="A531">
        <f t="shared" si="8"/>
        <v>527</v>
      </c>
      <c r="B531" s="1">
        <v>1033</v>
      </c>
      <c r="C531" s="1" t="s">
        <v>3</v>
      </c>
      <c r="D531" s="1">
        <v>0</v>
      </c>
      <c r="E531" s="1">
        <v>241.90936600000001</v>
      </c>
      <c r="F531" s="5" t="s">
        <v>8</v>
      </c>
    </row>
    <row r="532" spans="1:6" x14ac:dyDescent="0.25">
      <c r="A532">
        <f t="shared" si="8"/>
        <v>528</v>
      </c>
      <c r="B532" s="1">
        <v>1034</v>
      </c>
      <c r="C532" s="1" t="s">
        <v>3</v>
      </c>
      <c r="D532" s="1">
        <v>0</v>
      </c>
      <c r="E532" s="1">
        <v>384.33630399999998</v>
      </c>
      <c r="F532" s="5" t="s">
        <v>8</v>
      </c>
    </row>
    <row r="533" spans="1:6" x14ac:dyDescent="0.25">
      <c r="A533">
        <f t="shared" si="8"/>
        <v>529</v>
      </c>
      <c r="B533" s="1">
        <v>1035</v>
      </c>
      <c r="C533" s="1" t="s">
        <v>3</v>
      </c>
      <c r="D533" s="1">
        <v>0</v>
      </c>
      <c r="E533" s="1">
        <v>122.758877</v>
      </c>
      <c r="F533" s="5" t="s">
        <v>8</v>
      </c>
    </row>
    <row r="534" spans="1:6" x14ac:dyDescent="0.25">
      <c r="A534">
        <f t="shared" si="8"/>
        <v>530</v>
      </c>
      <c r="B534" s="1">
        <v>1036</v>
      </c>
      <c r="C534" s="1" t="s">
        <v>3</v>
      </c>
      <c r="D534" s="1">
        <v>0</v>
      </c>
      <c r="E534" s="1">
        <v>172.20576600000001</v>
      </c>
      <c r="F534" s="5" t="s">
        <v>8</v>
      </c>
    </row>
    <row r="535" spans="1:6" x14ac:dyDescent="0.25">
      <c r="A535">
        <f t="shared" si="8"/>
        <v>531</v>
      </c>
      <c r="B535" s="1">
        <v>1037</v>
      </c>
      <c r="C535" s="1" t="s">
        <v>3</v>
      </c>
      <c r="D535" s="1">
        <v>0</v>
      </c>
      <c r="E535" s="1">
        <v>214.97872000000001</v>
      </c>
      <c r="F535" s="5" t="s">
        <v>8</v>
      </c>
    </row>
    <row r="536" spans="1:6" x14ac:dyDescent="0.25">
      <c r="A536">
        <f t="shared" si="8"/>
        <v>532</v>
      </c>
      <c r="B536" s="1">
        <v>1038</v>
      </c>
      <c r="C536" s="1" t="s">
        <v>3</v>
      </c>
      <c r="D536" s="1">
        <v>0</v>
      </c>
      <c r="E536" s="1">
        <v>272.887811</v>
      </c>
      <c r="F536" s="5" t="s">
        <v>8</v>
      </c>
    </row>
    <row r="537" spans="1:6" x14ac:dyDescent="0.25">
      <c r="A537">
        <f t="shared" si="8"/>
        <v>533</v>
      </c>
      <c r="B537" s="1">
        <v>1039</v>
      </c>
      <c r="C537" s="1" t="s">
        <v>3</v>
      </c>
      <c r="D537" s="1">
        <v>0</v>
      </c>
      <c r="E537" s="1">
        <v>192.541495</v>
      </c>
      <c r="F537" s="5" t="s">
        <v>8</v>
      </c>
    </row>
    <row r="538" spans="1:6" x14ac:dyDescent="0.25">
      <c r="A538">
        <f t="shared" si="8"/>
        <v>534</v>
      </c>
      <c r="B538" s="1">
        <v>1040</v>
      </c>
      <c r="C538" s="1" t="s">
        <v>3</v>
      </c>
      <c r="D538" s="1">
        <v>0</v>
      </c>
      <c r="E538" s="1">
        <v>1077.1211149999999</v>
      </c>
      <c r="F538" s="5" t="s">
        <v>8</v>
      </c>
    </row>
    <row r="539" spans="1:6" x14ac:dyDescent="0.25">
      <c r="A539">
        <f t="shared" si="8"/>
        <v>535</v>
      </c>
      <c r="B539" s="1">
        <v>1041</v>
      </c>
      <c r="C539" s="1" t="s">
        <v>3</v>
      </c>
      <c r="D539" s="1">
        <v>0</v>
      </c>
      <c r="E539" s="1">
        <v>270.65536300000002</v>
      </c>
      <c r="F539" s="5" t="s">
        <v>8</v>
      </c>
    </row>
    <row r="540" spans="1:6" x14ac:dyDescent="0.25">
      <c r="A540">
        <f t="shared" si="8"/>
        <v>536</v>
      </c>
      <c r="B540" s="1">
        <v>1043</v>
      </c>
      <c r="C540" s="1" t="s">
        <v>3</v>
      </c>
      <c r="D540" s="1">
        <v>0</v>
      </c>
      <c r="E540" s="1">
        <v>545.96883400000002</v>
      </c>
      <c r="F540" s="5" t="s">
        <v>8</v>
      </c>
    </row>
    <row r="541" spans="1:6" x14ac:dyDescent="0.25">
      <c r="A541">
        <f t="shared" si="8"/>
        <v>537</v>
      </c>
      <c r="B541" s="1">
        <v>1044</v>
      </c>
      <c r="C541" s="1" t="s">
        <v>3</v>
      </c>
      <c r="D541" s="1">
        <v>0</v>
      </c>
      <c r="E541" s="1">
        <v>193.14554799999999</v>
      </c>
      <c r="F541" s="5" t="s">
        <v>8</v>
      </c>
    </row>
    <row r="542" spans="1:6" x14ac:dyDescent="0.25">
      <c r="A542">
        <f t="shared" si="8"/>
        <v>538</v>
      </c>
      <c r="B542" s="1">
        <v>1045</v>
      </c>
      <c r="C542" s="1" t="s">
        <v>3</v>
      </c>
      <c r="D542" s="1">
        <v>0</v>
      </c>
      <c r="E542" s="1">
        <v>332.735028</v>
      </c>
      <c r="F542" s="5" t="s">
        <v>8</v>
      </c>
    </row>
    <row r="543" spans="1:6" x14ac:dyDescent="0.25">
      <c r="A543">
        <f t="shared" si="8"/>
        <v>539</v>
      </c>
      <c r="B543" s="1">
        <v>1046</v>
      </c>
      <c r="C543" s="1" t="s">
        <v>3</v>
      </c>
      <c r="D543" s="1">
        <v>0</v>
      </c>
      <c r="E543" s="1">
        <v>226.329838</v>
      </c>
      <c r="F543" s="5" t="s">
        <v>8</v>
      </c>
    </row>
    <row r="544" spans="1:6" x14ac:dyDescent="0.25">
      <c r="A544">
        <f t="shared" si="8"/>
        <v>540</v>
      </c>
      <c r="B544" s="1">
        <v>1047</v>
      </c>
      <c r="C544" s="1" t="s">
        <v>3</v>
      </c>
      <c r="D544" s="1">
        <v>0</v>
      </c>
      <c r="E544" s="1">
        <v>171.76524000000001</v>
      </c>
      <c r="F544" s="5" t="s">
        <v>8</v>
      </c>
    </row>
    <row r="545" spans="1:6" x14ac:dyDescent="0.25">
      <c r="A545">
        <f t="shared" si="8"/>
        <v>541</v>
      </c>
      <c r="B545" s="1">
        <v>1048</v>
      </c>
      <c r="C545" s="1" t="s">
        <v>3</v>
      </c>
      <c r="D545" s="1">
        <v>0</v>
      </c>
      <c r="E545" s="1">
        <v>302.104939</v>
      </c>
      <c r="F545" s="5" t="s">
        <v>8</v>
      </c>
    </row>
    <row r="546" spans="1:6" x14ac:dyDescent="0.25">
      <c r="A546">
        <f t="shared" si="8"/>
        <v>542</v>
      </c>
      <c r="B546" s="1">
        <v>1049</v>
      </c>
      <c r="C546" s="1" t="s">
        <v>3</v>
      </c>
      <c r="D546" s="1">
        <v>0</v>
      </c>
      <c r="E546" s="1">
        <v>164.54166000000001</v>
      </c>
      <c r="F546" s="5" t="s">
        <v>8</v>
      </c>
    </row>
    <row r="547" spans="1:6" x14ac:dyDescent="0.25">
      <c r="A547">
        <f t="shared" si="8"/>
        <v>543</v>
      </c>
      <c r="B547" s="1">
        <v>1050</v>
      </c>
      <c r="C547" s="1" t="s">
        <v>3</v>
      </c>
      <c r="D547" s="1">
        <v>0</v>
      </c>
      <c r="E547" s="1">
        <v>209.044997</v>
      </c>
      <c r="F547" s="5" t="s">
        <v>8</v>
      </c>
    </row>
    <row r="548" spans="1:6" x14ac:dyDescent="0.25">
      <c r="A548">
        <f t="shared" si="8"/>
        <v>544</v>
      </c>
      <c r="B548" s="1">
        <v>1052</v>
      </c>
      <c r="C548" s="1" t="s">
        <v>3</v>
      </c>
      <c r="D548" s="1">
        <v>0</v>
      </c>
      <c r="E548" s="1">
        <v>351.70181200000002</v>
      </c>
      <c r="F548" s="5" t="s">
        <v>8</v>
      </c>
    </row>
    <row r="549" spans="1:6" x14ac:dyDescent="0.25">
      <c r="A549">
        <f t="shared" si="8"/>
        <v>545</v>
      </c>
      <c r="B549" s="1">
        <v>1055</v>
      </c>
      <c r="C549" s="1" t="s">
        <v>3</v>
      </c>
      <c r="D549" s="1">
        <v>0</v>
      </c>
      <c r="E549" s="1">
        <v>338.00234599999999</v>
      </c>
      <c r="F549" s="5" t="s">
        <v>8</v>
      </c>
    </row>
    <row r="550" spans="1:6" x14ac:dyDescent="0.25">
      <c r="A550">
        <f t="shared" si="8"/>
        <v>546</v>
      </c>
      <c r="B550" s="1">
        <v>1057</v>
      </c>
      <c r="C550" s="1" t="s">
        <v>3</v>
      </c>
      <c r="D550" s="1">
        <v>0</v>
      </c>
      <c r="E550" s="1">
        <v>310.49674299999998</v>
      </c>
      <c r="F550" s="5" t="s">
        <v>8</v>
      </c>
    </row>
    <row r="551" spans="1:6" x14ac:dyDescent="0.25">
      <c r="A551">
        <f t="shared" si="8"/>
        <v>547</v>
      </c>
      <c r="B551" s="1">
        <v>1058</v>
      </c>
      <c r="C551" s="1" t="s">
        <v>3</v>
      </c>
      <c r="D551" s="1">
        <v>0</v>
      </c>
      <c r="E551" s="1">
        <v>98.431396000000007</v>
      </c>
      <c r="F551" s="5" t="s">
        <v>8</v>
      </c>
    </row>
    <row r="552" spans="1:6" x14ac:dyDescent="0.25">
      <c r="A552">
        <f t="shared" si="8"/>
        <v>548</v>
      </c>
      <c r="B552" s="1">
        <v>1064</v>
      </c>
      <c r="C552" s="1" t="s">
        <v>3</v>
      </c>
      <c r="D552" s="1">
        <v>0</v>
      </c>
      <c r="E552" s="1">
        <v>109.365768</v>
      </c>
      <c r="F552" s="5" t="s">
        <v>8</v>
      </c>
    </row>
    <row r="553" spans="1:6" x14ac:dyDescent="0.25">
      <c r="A553">
        <f t="shared" si="8"/>
        <v>549</v>
      </c>
      <c r="B553" s="1">
        <v>1066</v>
      </c>
      <c r="C553" s="1" t="s">
        <v>3</v>
      </c>
      <c r="D553" s="1">
        <v>0</v>
      </c>
      <c r="E553" s="1">
        <v>69.589668000000003</v>
      </c>
      <c r="F553" s="5" t="s">
        <v>8</v>
      </c>
    </row>
    <row r="554" spans="1:6" x14ac:dyDescent="0.25">
      <c r="A554">
        <f t="shared" si="8"/>
        <v>550</v>
      </c>
      <c r="B554" s="1">
        <v>1067</v>
      </c>
      <c r="C554" s="1" t="s">
        <v>3</v>
      </c>
      <c r="D554" s="1">
        <v>0</v>
      </c>
      <c r="E554" s="1">
        <v>266.06026000000003</v>
      </c>
      <c r="F554" s="5" t="s">
        <v>8</v>
      </c>
    </row>
    <row r="555" spans="1:6" x14ac:dyDescent="0.25">
      <c r="A555">
        <f t="shared" si="8"/>
        <v>551</v>
      </c>
      <c r="B555" s="1">
        <v>1068</v>
      </c>
      <c r="C555" s="1" t="s">
        <v>3</v>
      </c>
      <c r="D555" s="1">
        <v>0</v>
      </c>
      <c r="E555" s="1">
        <v>145.84150099999999</v>
      </c>
      <c r="F555" s="5" t="s">
        <v>8</v>
      </c>
    </row>
    <row r="556" spans="1:6" x14ac:dyDescent="0.25">
      <c r="A556">
        <f t="shared" si="8"/>
        <v>552</v>
      </c>
      <c r="B556" s="1">
        <v>1069</v>
      </c>
      <c r="C556" s="1" t="s">
        <v>3</v>
      </c>
      <c r="D556" s="1">
        <v>0</v>
      </c>
      <c r="E556" s="1">
        <v>114.348084</v>
      </c>
      <c r="F556" s="5" t="s">
        <v>8</v>
      </c>
    </row>
    <row r="557" spans="1:6" x14ac:dyDescent="0.25">
      <c r="A557">
        <f t="shared" si="8"/>
        <v>553</v>
      </c>
      <c r="B557" s="1">
        <v>1071</v>
      </c>
      <c r="C557" s="1" t="s">
        <v>3</v>
      </c>
      <c r="D557" s="1">
        <v>0</v>
      </c>
      <c r="E557" s="1">
        <v>328.24247600000001</v>
      </c>
      <c r="F557" s="5" t="s">
        <v>8</v>
      </c>
    </row>
    <row r="558" spans="1:6" x14ac:dyDescent="0.25">
      <c r="A558">
        <f t="shared" si="8"/>
        <v>554</v>
      </c>
      <c r="B558" s="1">
        <v>1072</v>
      </c>
      <c r="C558" s="1" t="s">
        <v>3</v>
      </c>
      <c r="D558" s="1">
        <v>0</v>
      </c>
      <c r="E558" s="1">
        <v>411.474557</v>
      </c>
      <c r="F558" s="5" t="s">
        <v>8</v>
      </c>
    </row>
    <row r="559" spans="1:6" x14ac:dyDescent="0.25">
      <c r="A559">
        <f t="shared" si="8"/>
        <v>555</v>
      </c>
      <c r="B559" s="1">
        <v>1073</v>
      </c>
      <c r="C559" s="1" t="s">
        <v>3</v>
      </c>
      <c r="D559" s="1">
        <v>0</v>
      </c>
      <c r="E559" s="1">
        <v>150.27331799999999</v>
      </c>
      <c r="F559" s="5" t="s">
        <v>8</v>
      </c>
    </row>
    <row r="560" spans="1:6" x14ac:dyDescent="0.25">
      <c r="A560">
        <f t="shared" si="8"/>
        <v>556</v>
      </c>
      <c r="B560" s="1">
        <v>1074</v>
      </c>
      <c r="C560" s="1" t="s">
        <v>3</v>
      </c>
      <c r="D560" s="1">
        <v>0</v>
      </c>
      <c r="E560" s="1">
        <v>171.72413399999999</v>
      </c>
      <c r="F560" s="5" t="s">
        <v>8</v>
      </c>
    </row>
    <row r="561" spans="1:6" x14ac:dyDescent="0.25">
      <c r="A561">
        <f t="shared" si="8"/>
        <v>557</v>
      </c>
      <c r="B561" s="1">
        <v>1250</v>
      </c>
      <c r="C561" s="1" t="s">
        <v>3</v>
      </c>
      <c r="D561" s="1">
        <v>0</v>
      </c>
      <c r="E561" s="1">
        <v>410.31248099999999</v>
      </c>
      <c r="F561" s="5" t="s">
        <v>8</v>
      </c>
    </row>
    <row r="562" spans="1:6" x14ac:dyDescent="0.25">
      <c r="A562">
        <f t="shared" si="8"/>
        <v>558</v>
      </c>
      <c r="B562" s="1">
        <v>1251</v>
      </c>
      <c r="C562" s="1" t="s">
        <v>3</v>
      </c>
      <c r="D562" s="1">
        <v>0</v>
      </c>
      <c r="E562" s="1">
        <v>453.58093600000001</v>
      </c>
      <c r="F562" s="5" t="s">
        <v>8</v>
      </c>
    </row>
    <row r="563" spans="1:6" x14ac:dyDescent="0.25">
      <c r="A563">
        <f t="shared" si="8"/>
        <v>559</v>
      </c>
      <c r="B563" s="1">
        <v>1252</v>
      </c>
      <c r="C563" s="1" t="s">
        <v>3</v>
      </c>
      <c r="D563" s="1">
        <v>0</v>
      </c>
      <c r="E563" s="1">
        <v>191.96386999999999</v>
      </c>
      <c r="F563" s="5" t="s">
        <v>8</v>
      </c>
    </row>
    <row r="564" spans="1:6" x14ac:dyDescent="0.25">
      <c r="A564">
        <f t="shared" si="8"/>
        <v>560</v>
      </c>
      <c r="B564" s="1">
        <v>1253</v>
      </c>
      <c r="C564" s="1" t="s">
        <v>3</v>
      </c>
      <c r="D564" s="1">
        <v>0</v>
      </c>
      <c r="E564" s="1">
        <v>254.59980400000001</v>
      </c>
      <c r="F564" s="5" t="s">
        <v>8</v>
      </c>
    </row>
    <row r="565" spans="1:6" x14ac:dyDescent="0.25">
      <c r="A565">
        <f t="shared" si="8"/>
        <v>561</v>
      </c>
      <c r="B565" s="1">
        <v>1254</v>
      </c>
      <c r="C565" s="1" t="s">
        <v>3</v>
      </c>
      <c r="D565" s="1">
        <v>0</v>
      </c>
      <c r="E565" s="1">
        <v>449.02363600000001</v>
      </c>
      <c r="F565" s="5" t="s">
        <v>8</v>
      </c>
    </row>
    <row r="566" spans="1:6" x14ac:dyDescent="0.25">
      <c r="A566">
        <f t="shared" si="8"/>
        <v>562</v>
      </c>
      <c r="B566" s="1">
        <v>1255</v>
      </c>
      <c r="C566" s="1" t="s">
        <v>3</v>
      </c>
      <c r="D566" s="1">
        <v>0</v>
      </c>
      <c r="E566" s="1">
        <v>239.185552</v>
      </c>
      <c r="F566" s="5" t="s">
        <v>8</v>
      </c>
    </row>
    <row r="567" spans="1:6" x14ac:dyDescent="0.25">
      <c r="A567">
        <f t="shared" si="8"/>
        <v>563</v>
      </c>
      <c r="B567" s="1">
        <v>1257</v>
      </c>
      <c r="C567" s="1" t="s">
        <v>3</v>
      </c>
      <c r="D567" s="1">
        <v>0</v>
      </c>
      <c r="E567" s="1">
        <v>248.97432000000001</v>
      </c>
      <c r="F567" s="5" t="s">
        <v>8</v>
      </c>
    </row>
    <row r="568" spans="1:6" x14ac:dyDescent="0.25">
      <c r="A568">
        <f t="shared" si="8"/>
        <v>564</v>
      </c>
      <c r="B568" s="1">
        <v>1258</v>
      </c>
      <c r="C568" s="1" t="s">
        <v>3</v>
      </c>
      <c r="D568" s="1">
        <v>0</v>
      </c>
      <c r="E568" s="1">
        <v>348.41299500000002</v>
      </c>
      <c r="F568" s="5" t="s">
        <v>8</v>
      </c>
    </row>
    <row r="569" spans="1:6" x14ac:dyDescent="0.25">
      <c r="A569">
        <f t="shared" si="8"/>
        <v>565</v>
      </c>
      <c r="B569" s="1">
        <v>1259</v>
      </c>
      <c r="C569" s="1" t="s">
        <v>3</v>
      </c>
      <c r="D569" s="1">
        <v>0</v>
      </c>
      <c r="E569" s="1">
        <v>230.32395099999999</v>
      </c>
      <c r="F569" s="5" t="s">
        <v>8</v>
      </c>
    </row>
    <row r="570" spans="1:6" x14ac:dyDescent="0.25">
      <c r="A570">
        <f t="shared" si="8"/>
        <v>566</v>
      </c>
      <c r="B570" s="1">
        <v>1260</v>
      </c>
      <c r="C570" s="1" t="s">
        <v>3</v>
      </c>
      <c r="D570" s="1">
        <v>0</v>
      </c>
      <c r="E570" s="1">
        <v>76.156276000000005</v>
      </c>
      <c r="F570" s="5" t="s">
        <v>8</v>
      </c>
    </row>
    <row r="571" spans="1:6" x14ac:dyDescent="0.25">
      <c r="A571">
        <f t="shared" si="8"/>
        <v>567</v>
      </c>
      <c r="B571" s="1">
        <v>1261</v>
      </c>
      <c r="C571" s="1" t="s">
        <v>3</v>
      </c>
      <c r="D571" s="1">
        <v>0</v>
      </c>
      <c r="E571" s="1">
        <v>143.346711</v>
      </c>
      <c r="F571" s="5" t="s">
        <v>8</v>
      </c>
    </row>
    <row r="572" spans="1:6" x14ac:dyDescent="0.25">
      <c r="A572">
        <f t="shared" si="8"/>
        <v>568</v>
      </c>
      <c r="B572" s="1">
        <v>1262</v>
      </c>
      <c r="C572" s="1" t="s">
        <v>3</v>
      </c>
      <c r="D572" s="1">
        <v>0</v>
      </c>
      <c r="E572" s="1">
        <v>202.75248300000001</v>
      </c>
      <c r="F572" s="5" t="s">
        <v>8</v>
      </c>
    </row>
    <row r="573" spans="1:6" x14ac:dyDescent="0.25">
      <c r="A573">
        <f t="shared" si="8"/>
        <v>569</v>
      </c>
      <c r="B573" s="1">
        <v>1263</v>
      </c>
      <c r="C573" s="1" t="s">
        <v>3</v>
      </c>
      <c r="D573" s="1">
        <v>0</v>
      </c>
      <c r="E573" s="1">
        <v>128.964787</v>
      </c>
      <c r="F573" s="5" t="s">
        <v>8</v>
      </c>
    </row>
    <row r="574" spans="1:6" x14ac:dyDescent="0.25">
      <c r="A574">
        <f t="shared" si="8"/>
        <v>570</v>
      </c>
      <c r="B574" s="1">
        <v>1264</v>
      </c>
      <c r="C574" s="1" t="s">
        <v>3</v>
      </c>
      <c r="D574" s="1">
        <v>0</v>
      </c>
      <c r="E574" s="1">
        <v>179.11119600000001</v>
      </c>
      <c r="F574" s="5" t="s">
        <v>8</v>
      </c>
    </row>
    <row r="575" spans="1:6" x14ac:dyDescent="0.25">
      <c r="A575">
        <f t="shared" si="8"/>
        <v>571</v>
      </c>
      <c r="B575" s="1">
        <v>1265</v>
      </c>
      <c r="C575" s="1" t="s">
        <v>3</v>
      </c>
      <c r="D575" s="1">
        <v>0</v>
      </c>
      <c r="E575" s="1">
        <v>173.77649400000001</v>
      </c>
      <c r="F575" s="5" t="s">
        <v>8</v>
      </c>
    </row>
    <row r="576" spans="1:6" x14ac:dyDescent="0.25">
      <c r="A576">
        <f t="shared" si="8"/>
        <v>572</v>
      </c>
      <c r="B576" s="1">
        <v>1266</v>
      </c>
      <c r="C576" s="1" t="s">
        <v>3</v>
      </c>
      <c r="D576" s="1">
        <v>0</v>
      </c>
      <c r="E576" s="1">
        <v>143.81486699999999</v>
      </c>
      <c r="F576" s="5" t="s">
        <v>8</v>
      </c>
    </row>
    <row r="577" spans="1:6" x14ac:dyDescent="0.25">
      <c r="A577">
        <f t="shared" si="8"/>
        <v>573</v>
      </c>
      <c r="B577" s="1">
        <v>1267</v>
      </c>
      <c r="C577" s="1" t="s">
        <v>3</v>
      </c>
      <c r="D577" s="1">
        <v>0</v>
      </c>
      <c r="E577" s="1">
        <v>115.76384</v>
      </c>
      <c r="F577" s="5" t="s">
        <v>8</v>
      </c>
    </row>
    <row r="578" spans="1:6" x14ac:dyDescent="0.25">
      <c r="A578">
        <f t="shared" si="8"/>
        <v>574</v>
      </c>
      <c r="B578" s="1">
        <v>1268</v>
      </c>
      <c r="C578" s="1" t="s">
        <v>3</v>
      </c>
      <c r="D578" s="1">
        <v>0</v>
      </c>
      <c r="E578" s="1">
        <v>44.484141999999999</v>
      </c>
      <c r="F578" s="5" t="s">
        <v>8</v>
      </c>
    </row>
    <row r="579" spans="1:6" x14ac:dyDescent="0.25">
      <c r="A579">
        <f t="shared" si="8"/>
        <v>575</v>
      </c>
      <c r="B579" s="1">
        <v>1269</v>
      </c>
      <c r="C579" s="1" t="s">
        <v>3</v>
      </c>
      <c r="D579" s="1">
        <v>0</v>
      </c>
      <c r="E579" s="1">
        <v>135.70297199999999</v>
      </c>
      <c r="F579" s="5" t="s">
        <v>8</v>
      </c>
    </row>
    <row r="580" spans="1:6" x14ac:dyDescent="0.25">
      <c r="A580">
        <f t="shared" si="8"/>
        <v>576</v>
      </c>
      <c r="B580" s="1">
        <v>1270</v>
      </c>
      <c r="C580" s="1" t="s">
        <v>3</v>
      </c>
      <c r="D580" s="1">
        <v>0</v>
      </c>
      <c r="E580" s="1">
        <v>38.669432</v>
      </c>
      <c r="F580" s="5" t="s">
        <v>8</v>
      </c>
    </row>
    <row r="581" spans="1:6" x14ac:dyDescent="0.25">
      <c r="A581">
        <f t="shared" si="8"/>
        <v>577</v>
      </c>
      <c r="B581" s="1">
        <v>1271</v>
      </c>
      <c r="C581" s="1" t="s">
        <v>3</v>
      </c>
      <c r="D581" s="1">
        <v>0</v>
      </c>
      <c r="E581" s="1">
        <v>294.20393300000001</v>
      </c>
      <c r="F581" s="5" t="s">
        <v>8</v>
      </c>
    </row>
    <row r="582" spans="1:6" x14ac:dyDescent="0.25">
      <c r="A582">
        <f t="shared" si="8"/>
        <v>578</v>
      </c>
      <c r="B582" s="1">
        <v>1272</v>
      </c>
      <c r="C582" s="1" t="s">
        <v>3</v>
      </c>
      <c r="D582" s="1">
        <v>0</v>
      </c>
      <c r="E582" s="1">
        <v>158.69172399999999</v>
      </c>
      <c r="F582" s="5" t="s">
        <v>8</v>
      </c>
    </row>
    <row r="583" spans="1:6" x14ac:dyDescent="0.25">
      <c r="A583">
        <f t="shared" ref="A583:A646" si="9">A582+1</f>
        <v>579</v>
      </c>
      <c r="B583" s="1">
        <v>1273</v>
      </c>
      <c r="C583" s="1" t="s">
        <v>3</v>
      </c>
      <c r="D583" s="1">
        <v>0</v>
      </c>
      <c r="E583" s="1">
        <v>213.25485599999999</v>
      </c>
      <c r="F583" s="5" t="s">
        <v>8</v>
      </c>
    </row>
    <row r="584" spans="1:6" x14ac:dyDescent="0.25">
      <c r="A584">
        <f t="shared" si="9"/>
        <v>580</v>
      </c>
      <c r="B584" s="1">
        <v>1277</v>
      </c>
      <c r="C584" s="1" t="s">
        <v>3</v>
      </c>
      <c r="D584" s="1">
        <v>0</v>
      </c>
      <c r="E584" s="1">
        <v>154.378389</v>
      </c>
      <c r="F584" s="5" t="s">
        <v>8</v>
      </c>
    </row>
    <row r="585" spans="1:6" x14ac:dyDescent="0.25">
      <c r="A585">
        <f t="shared" si="9"/>
        <v>581</v>
      </c>
      <c r="B585" s="1">
        <v>1278</v>
      </c>
      <c r="C585" s="1" t="s">
        <v>3</v>
      </c>
      <c r="D585" s="1">
        <v>0</v>
      </c>
      <c r="E585" s="1">
        <v>106.941355</v>
      </c>
      <c r="F585" s="5" t="s">
        <v>8</v>
      </c>
    </row>
    <row r="586" spans="1:6" x14ac:dyDescent="0.25">
      <c r="A586">
        <f t="shared" si="9"/>
        <v>582</v>
      </c>
      <c r="B586" s="1">
        <v>1283</v>
      </c>
      <c r="C586" s="1" t="s">
        <v>3</v>
      </c>
      <c r="D586" s="1">
        <v>0</v>
      </c>
      <c r="E586" s="1">
        <v>266.77299399999998</v>
      </c>
      <c r="F586" s="5" t="s">
        <v>8</v>
      </c>
    </row>
    <row r="587" spans="1:6" x14ac:dyDescent="0.25">
      <c r="A587">
        <f t="shared" si="9"/>
        <v>583</v>
      </c>
      <c r="B587" s="1">
        <v>1284</v>
      </c>
      <c r="C587" s="1" t="s">
        <v>3</v>
      </c>
      <c r="D587" s="1">
        <v>0</v>
      </c>
      <c r="E587" s="1">
        <v>137.08304699999999</v>
      </c>
      <c r="F587" s="5" t="s">
        <v>8</v>
      </c>
    </row>
    <row r="588" spans="1:6" x14ac:dyDescent="0.25">
      <c r="A588">
        <f t="shared" si="9"/>
        <v>584</v>
      </c>
      <c r="B588" s="1">
        <v>1285</v>
      </c>
      <c r="C588" s="1" t="s">
        <v>3</v>
      </c>
      <c r="D588" s="1">
        <v>0</v>
      </c>
      <c r="E588" s="1">
        <v>192.4203</v>
      </c>
      <c r="F588" s="5" t="s">
        <v>8</v>
      </c>
    </row>
    <row r="589" spans="1:6" x14ac:dyDescent="0.25">
      <c r="A589">
        <f t="shared" si="9"/>
        <v>585</v>
      </c>
      <c r="B589" s="1">
        <v>1286</v>
      </c>
      <c r="C589" s="1" t="s">
        <v>3</v>
      </c>
      <c r="D589" s="1">
        <v>0</v>
      </c>
      <c r="E589" s="1">
        <v>49.087240000000001</v>
      </c>
      <c r="F589" s="5" t="s">
        <v>8</v>
      </c>
    </row>
    <row r="590" spans="1:6" x14ac:dyDescent="0.25">
      <c r="A590">
        <f t="shared" si="9"/>
        <v>586</v>
      </c>
      <c r="B590" s="1">
        <v>1287</v>
      </c>
      <c r="C590" s="1" t="s">
        <v>3</v>
      </c>
      <c r="D590" s="1">
        <v>0</v>
      </c>
      <c r="E590" s="1">
        <v>147.63436799999999</v>
      </c>
      <c r="F590" s="5" t="s">
        <v>8</v>
      </c>
    </row>
    <row r="591" spans="1:6" x14ac:dyDescent="0.25">
      <c r="A591">
        <f t="shared" si="9"/>
        <v>587</v>
      </c>
      <c r="B591" s="1">
        <v>1288</v>
      </c>
      <c r="C591" s="1" t="s">
        <v>3</v>
      </c>
      <c r="D591" s="1">
        <v>0</v>
      </c>
      <c r="E591" s="1">
        <v>235.338382</v>
      </c>
      <c r="F591" s="5" t="s">
        <v>8</v>
      </c>
    </row>
    <row r="592" spans="1:6" x14ac:dyDescent="0.25">
      <c r="A592">
        <f t="shared" si="9"/>
        <v>588</v>
      </c>
      <c r="B592" s="1">
        <v>1291</v>
      </c>
      <c r="C592" s="1" t="s">
        <v>3</v>
      </c>
      <c r="D592" s="1">
        <v>0</v>
      </c>
      <c r="E592" s="1">
        <v>56.206710000000001</v>
      </c>
      <c r="F592" s="5" t="s">
        <v>8</v>
      </c>
    </row>
    <row r="593" spans="1:6" x14ac:dyDescent="0.25">
      <c r="A593">
        <f t="shared" si="9"/>
        <v>589</v>
      </c>
      <c r="B593" s="1">
        <v>1294</v>
      </c>
      <c r="C593" s="1" t="s">
        <v>3</v>
      </c>
      <c r="D593" s="1">
        <v>0</v>
      </c>
      <c r="E593" s="1">
        <v>328.84810399999998</v>
      </c>
      <c r="F593" s="5" t="s">
        <v>8</v>
      </c>
    </row>
    <row r="594" spans="1:6" x14ac:dyDescent="0.25">
      <c r="A594">
        <f t="shared" si="9"/>
        <v>590</v>
      </c>
      <c r="B594" s="1">
        <v>1295</v>
      </c>
      <c r="C594" s="1" t="s">
        <v>3</v>
      </c>
      <c r="D594" s="1">
        <v>0</v>
      </c>
      <c r="E594" s="1">
        <v>432.39666299999999</v>
      </c>
      <c r="F594" s="5" t="s">
        <v>8</v>
      </c>
    </row>
    <row r="595" spans="1:6" x14ac:dyDescent="0.25">
      <c r="A595">
        <f t="shared" si="9"/>
        <v>591</v>
      </c>
      <c r="B595" s="1">
        <v>1296</v>
      </c>
      <c r="C595" s="1" t="s">
        <v>3</v>
      </c>
      <c r="D595" s="1">
        <v>0</v>
      </c>
      <c r="E595" s="1">
        <v>159.404721</v>
      </c>
      <c r="F595" s="5" t="s">
        <v>8</v>
      </c>
    </row>
    <row r="596" spans="1:6" x14ac:dyDescent="0.25">
      <c r="A596">
        <f t="shared" si="9"/>
        <v>592</v>
      </c>
      <c r="B596" s="1">
        <v>1297</v>
      </c>
      <c r="C596" s="1" t="s">
        <v>3</v>
      </c>
      <c r="D596" s="1">
        <v>0</v>
      </c>
      <c r="E596" s="1">
        <v>215.849446</v>
      </c>
      <c r="F596" s="5" t="s">
        <v>8</v>
      </c>
    </row>
    <row r="597" spans="1:6" x14ac:dyDescent="0.25">
      <c r="A597">
        <f t="shared" si="9"/>
        <v>593</v>
      </c>
      <c r="B597" s="1">
        <v>1298</v>
      </c>
      <c r="C597" s="1" t="s">
        <v>3</v>
      </c>
      <c r="D597" s="1">
        <v>0</v>
      </c>
      <c r="E597" s="1">
        <v>149.57033999999999</v>
      </c>
      <c r="F597" s="5" t="s">
        <v>8</v>
      </c>
    </row>
    <row r="598" spans="1:6" x14ac:dyDescent="0.25">
      <c r="A598">
        <f t="shared" si="9"/>
        <v>594</v>
      </c>
      <c r="B598" s="1">
        <v>1299</v>
      </c>
      <c r="C598" s="1" t="s">
        <v>3</v>
      </c>
      <c r="D598" s="1">
        <v>0</v>
      </c>
      <c r="E598" s="1">
        <v>218.443949</v>
      </c>
      <c r="F598" s="5" t="s">
        <v>8</v>
      </c>
    </row>
    <row r="599" spans="1:6" x14ac:dyDescent="0.25">
      <c r="A599">
        <f t="shared" si="9"/>
        <v>595</v>
      </c>
      <c r="B599" s="1">
        <v>1300</v>
      </c>
      <c r="C599" s="1" t="s">
        <v>3</v>
      </c>
      <c r="D599" s="1">
        <v>0</v>
      </c>
      <c r="E599" s="1">
        <v>238.50714099999999</v>
      </c>
      <c r="F599" s="5" t="s">
        <v>8</v>
      </c>
    </row>
    <row r="600" spans="1:6" x14ac:dyDescent="0.25">
      <c r="A600">
        <f t="shared" si="9"/>
        <v>596</v>
      </c>
      <c r="B600" s="1">
        <v>1301</v>
      </c>
      <c r="C600" s="1" t="s">
        <v>3</v>
      </c>
      <c r="D600" s="1">
        <v>0</v>
      </c>
      <c r="E600" s="1">
        <v>101.67611100000001</v>
      </c>
      <c r="F600" s="5" t="s">
        <v>8</v>
      </c>
    </row>
    <row r="601" spans="1:6" x14ac:dyDescent="0.25">
      <c r="A601">
        <f t="shared" si="9"/>
        <v>597</v>
      </c>
      <c r="B601" s="1">
        <v>1302</v>
      </c>
      <c r="C601" s="1" t="s">
        <v>3</v>
      </c>
      <c r="D601" s="1">
        <v>0</v>
      </c>
      <c r="E601" s="1">
        <v>257.36498599999999</v>
      </c>
      <c r="F601" s="5" t="s">
        <v>8</v>
      </c>
    </row>
    <row r="602" spans="1:6" x14ac:dyDescent="0.25">
      <c r="A602">
        <f t="shared" si="9"/>
        <v>598</v>
      </c>
      <c r="B602" s="1">
        <v>1303</v>
      </c>
      <c r="C602" s="1" t="s">
        <v>3</v>
      </c>
      <c r="D602" s="1">
        <v>0</v>
      </c>
      <c r="E602" s="1">
        <v>949.47782199999995</v>
      </c>
      <c r="F602" s="5" t="s">
        <v>8</v>
      </c>
    </row>
    <row r="603" spans="1:6" x14ac:dyDescent="0.25">
      <c r="A603">
        <f t="shared" si="9"/>
        <v>599</v>
      </c>
      <c r="B603" s="1">
        <v>1304</v>
      </c>
      <c r="C603" s="1" t="s">
        <v>3</v>
      </c>
      <c r="D603" s="1">
        <v>0</v>
      </c>
      <c r="E603" s="1">
        <v>386.850257</v>
      </c>
      <c r="F603" s="5" t="s">
        <v>8</v>
      </c>
    </row>
    <row r="604" spans="1:6" x14ac:dyDescent="0.25">
      <c r="A604">
        <f t="shared" si="9"/>
        <v>600</v>
      </c>
      <c r="B604" s="1">
        <v>1305</v>
      </c>
      <c r="C604" s="1" t="s">
        <v>3</v>
      </c>
      <c r="D604" s="1">
        <v>0</v>
      </c>
      <c r="E604" s="1">
        <v>98.996071000000001</v>
      </c>
      <c r="F604" s="5" t="s">
        <v>8</v>
      </c>
    </row>
    <row r="605" spans="1:6" x14ac:dyDescent="0.25">
      <c r="A605">
        <f t="shared" si="9"/>
        <v>601</v>
      </c>
      <c r="B605" s="1">
        <v>1306</v>
      </c>
      <c r="C605" s="1" t="s">
        <v>3</v>
      </c>
      <c r="D605" s="1">
        <v>0</v>
      </c>
      <c r="E605" s="1">
        <v>536.32946000000004</v>
      </c>
      <c r="F605" s="5" t="s">
        <v>8</v>
      </c>
    </row>
    <row r="606" spans="1:6" x14ac:dyDescent="0.25">
      <c r="A606">
        <f t="shared" si="9"/>
        <v>602</v>
      </c>
      <c r="B606" s="1">
        <v>1307</v>
      </c>
      <c r="C606" s="1" t="s">
        <v>3</v>
      </c>
      <c r="D606" s="1">
        <v>0</v>
      </c>
      <c r="E606" s="1">
        <v>279.84598999999997</v>
      </c>
      <c r="F606" s="5" t="s">
        <v>8</v>
      </c>
    </row>
    <row r="607" spans="1:6" x14ac:dyDescent="0.25">
      <c r="A607">
        <f t="shared" si="9"/>
        <v>603</v>
      </c>
      <c r="B607" s="1">
        <v>1308</v>
      </c>
      <c r="C607" s="1" t="s">
        <v>3</v>
      </c>
      <c r="D607" s="1">
        <v>0</v>
      </c>
      <c r="E607" s="1">
        <v>219.64037099999999</v>
      </c>
      <c r="F607" s="5" t="s">
        <v>8</v>
      </c>
    </row>
    <row r="608" spans="1:6" x14ac:dyDescent="0.25">
      <c r="A608">
        <f t="shared" si="9"/>
        <v>604</v>
      </c>
      <c r="B608" s="1">
        <v>1309</v>
      </c>
      <c r="C608" s="1" t="s">
        <v>3</v>
      </c>
      <c r="D608" s="1">
        <v>0</v>
      </c>
      <c r="E608" s="1">
        <v>254.259581</v>
      </c>
      <c r="F608" s="5" t="s">
        <v>8</v>
      </c>
    </row>
    <row r="609" spans="1:6" x14ac:dyDescent="0.25">
      <c r="A609">
        <f t="shared" si="9"/>
        <v>605</v>
      </c>
      <c r="B609" s="1">
        <v>1310</v>
      </c>
      <c r="C609" s="1" t="s">
        <v>3</v>
      </c>
      <c r="D609" s="1">
        <v>0</v>
      </c>
      <c r="E609" s="1">
        <v>406.57699000000002</v>
      </c>
      <c r="F609" s="5" t="s">
        <v>8</v>
      </c>
    </row>
    <row r="610" spans="1:6" x14ac:dyDescent="0.25">
      <c r="A610">
        <f t="shared" si="9"/>
        <v>606</v>
      </c>
      <c r="B610" s="1">
        <v>1311</v>
      </c>
      <c r="C610" s="1" t="s">
        <v>3</v>
      </c>
      <c r="D610" s="1">
        <v>0</v>
      </c>
      <c r="E610" s="1">
        <v>335.92305499999998</v>
      </c>
      <c r="F610" s="5" t="s">
        <v>8</v>
      </c>
    </row>
    <row r="611" spans="1:6" x14ac:dyDescent="0.25">
      <c r="A611">
        <f t="shared" si="9"/>
        <v>607</v>
      </c>
      <c r="B611" s="1">
        <v>1312</v>
      </c>
      <c r="C611" s="1" t="s">
        <v>3</v>
      </c>
      <c r="D611" s="1">
        <v>0</v>
      </c>
      <c r="E611" s="1">
        <v>287.20434599999999</v>
      </c>
      <c r="F611" s="5" t="s">
        <v>8</v>
      </c>
    </row>
    <row r="612" spans="1:6" x14ac:dyDescent="0.25">
      <c r="A612">
        <f t="shared" si="9"/>
        <v>608</v>
      </c>
      <c r="B612" s="1">
        <v>1313</v>
      </c>
      <c r="C612" s="1" t="s">
        <v>3</v>
      </c>
      <c r="D612" s="1">
        <v>0</v>
      </c>
      <c r="E612" s="1">
        <v>133.37210300000001</v>
      </c>
      <c r="F612" s="5" t="s">
        <v>8</v>
      </c>
    </row>
    <row r="613" spans="1:6" x14ac:dyDescent="0.25">
      <c r="A613">
        <f t="shared" si="9"/>
        <v>609</v>
      </c>
      <c r="B613" s="1">
        <v>1320</v>
      </c>
      <c r="C613" s="1" t="s">
        <v>3</v>
      </c>
      <c r="D613" s="1">
        <v>0</v>
      </c>
      <c r="E613" s="1">
        <v>995.036922</v>
      </c>
      <c r="F613" s="5" t="s">
        <v>8</v>
      </c>
    </row>
    <row r="614" spans="1:6" x14ac:dyDescent="0.25">
      <c r="A614">
        <f t="shared" si="9"/>
        <v>610</v>
      </c>
      <c r="B614" s="1">
        <v>1321</v>
      </c>
      <c r="C614" s="1" t="s">
        <v>3</v>
      </c>
      <c r="D614" s="1">
        <v>0</v>
      </c>
      <c r="E614" s="1">
        <v>221.75494800000001</v>
      </c>
      <c r="F614" s="5" t="s">
        <v>8</v>
      </c>
    </row>
    <row r="615" spans="1:6" x14ac:dyDescent="0.25">
      <c r="A615">
        <f t="shared" si="9"/>
        <v>611</v>
      </c>
      <c r="B615" s="1">
        <v>1322</v>
      </c>
      <c r="C615" s="1" t="s">
        <v>3</v>
      </c>
      <c r="D615" s="1">
        <v>0</v>
      </c>
      <c r="E615" s="1">
        <v>255.088436</v>
      </c>
      <c r="F615" s="5" t="s">
        <v>8</v>
      </c>
    </row>
    <row r="616" spans="1:6" x14ac:dyDescent="0.25">
      <c r="A616">
        <f t="shared" si="9"/>
        <v>612</v>
      </c>
      <c r="B616" s="1">
        <v>1323</v>
      </c>
      <c r="C616" s="1" t="s">
        <v>3</v>
      </c>
      <c r="D616" s="1">
        <v>0</v>
      </c>
      <c r="E616" s="1">
        <v>217.584721</v>
      </c>
      <c r="F616" s="5" t="s">
        <v>8</v>
      </c>
    </row>
    <row r="617" spans="1:6" x14ac:dyDescent="0.25">
      <c r="A617">
        <f t="shared" si="9"/>
        <v>613</v>
      </c>
      <c r="B617" s="1">
        <v>1324</v>
      </c>
      <c r="C617" s="1" t="s">
        <v>3</v>
      </c>
      <c r="D617" s="1">
        <v>0</v>
      </c>
      <c r="E617" s="1">
        <v>207.613665</v>
      </c>
      <c r="F617" s="5" t="s">
        <v>8</v>
      </c>
    </row>
    <row r="618" spans="1:6" x14ac:dyDescent="0.25">
      <c r="A618">
        <f t="shared" si="9"/>
        <v>614</v>
      </c>
      <c r="B618" s="1">
        <v>1327</v>
      </c>
      <c r="C618" s="1" t="s">
        <v>3</v>
      </c>
      <c r="D618" s="1">
        <v>0</v>
      </c>
      <c r="E618" s="1">
        <v>312.96580599999999</v>
      </c>
      <c r="F618" s="5" t="s">
        <v>8</v>
      </c>
    </row>
    <row r="619" spans="1:6" x14ac:dyDescent="0.25">
      <c r="A619">
        <f t="shared" si="9"/>
        <v>615</v>
      </c>
      <c r="B619" s="1">
        <v>1328</v>
      </c>
      <c r="C619" s="1" t="s">
        <v>3</v>
      </c>
      <c r="D619" s="1">
        <v>0</v>
      </c>
      <c r="E619" s="1">
        <v>566.44439799999998</v>
      </c>
      <c r="F619" s="5" t="s">
        <v>8</v>
      </c>
    </row>
    <row r="620" spans="1:6" x14ac:dyDescent="0.25">
      <c r="A620">
        <f t="shared" si="9"/>
        <v>616</v>
      </c>
      <c r="B620" s="1">
        <v>1329</v>
      </c>
      <c r="C620" s="1" t="s">
        <v>3</v>
      </c>
      <c r="D620" s="1">
        <v>0</v>
      </c>
      <c r="E620" s="1">
        <v>88.275126</v>
      </c>
      <c r="F620" s="5" t="s">
        <v>8</v>
      </c>
    </row>
    <row r="621" spans="1:6" x14ac:dyDescent="0.25">
      <c r="A621">
        <f t="shared" si="9"/>
        <v>617</v>
      </c>
      <c r="B621" s="1">
        <v>1330</v>
      </c>
      <c r="C621" s="1" t="s">
        <v>3</v>
      </c>
      <c r="D621" s="1">
        <v>0</v>
      </c>
      <c r="E621" s="1">
        <v>195.84527600000001</v>
      </c>
      <c r="F621" s="5" t="s">
        <v>8</v>
      </c>
    </row>
    <row r="622" spans="1:6" x14ac:dyDescent="0.25">
      <c r="A622">
        <f t="shared" si="9"/>
        <v>618</v>
      </c>
      <c r="B622" s="1">
        <v>1331</v>
      </c>
      <c r="C622" s="1" t="s">
        <v>3</v>
      </c>
      <c r="D622" s="1">
        <v>0</v>
      </c>
      <c r="E622" s="1">
        <v>58.905737999999999</v>
      </c>
      <c r="F622" s="5" t="s">
        <v>8</v>
      </c>
    </row>
    <row r="623" spans="1:6" x14ac:dyDescent="0.25">
      <c r="A623">
        <f t="shared" si="9"/>
        <v>619</v>
      </c>
      <c r="B623" s="1">
        <v>1332</v>
      </c>
      <c r="C623" s="1" t="s">
        <v>3</v>
      </c>
      <c r="D623" s="1">
        <v>0</v>
      </c>
      <c r="E623" s="1">
        <v>160.41381200000001</v>
      </c>
      <c r="F623" s="5" t="s">
        <v>8</v>
      </c>
    </row>
    <row r="624" spans="1:6" x14ac:dyDescent="0.25">
      <c r="A624">
        <f t="shared" si="9"/>
        <v>620</v>
      </c>
      <c r="B624" s="1">
        <v>1333</v>
      </c>
      <c r="C624" s="1" t="s">
        <v>3</v>
      </c>
      <c r="D624" s="1">
        <v>0</v>
      </c>
      <c r="E624" s="1">
        <v>90.806318000000005</v>
      </c>
      <c r="F624" s="5" t="s">
        <v>8</v>
      </c>
    </row>
    <row r="625" spans="1:6" x14ac:dyDescent="0.25">
      <c r="A625">
        <f t="shared" si="9"/>
        <v>621</v>
      </c>
      <c r="B625" s="1">
        <v>1334</v>
      </c>
      <c r="C625" s="1" t="s">
        <v>3</v>
      </c>
      <c r="D625" s="1">
        <v>0</v>
      </c>
      <c r="E625" s="1">
        <v>41.152740999999999</v>
      </c>
      <c r="F625" s="5" t="s">
        <v>8</v>
      </c>
    </row>
    <row r="626" spans="1:6" x14ac:dyDescent="0.25">
      <c r="A626">
        <f t="shared" si="9"/>
        <v>622</v>
      </c>
      <c r="B626" s="1">
        <v>1335</v>
      </c>
      <c r="C626" s="1" t="s">
        <v>3</v>
      </c>
      <c r="D626" s="1">
        <v>0</v>
      </c>
      <c r="E626" s="1">
        <v>115.556299</v>
      </c>
      <c r="F626" s="5" t="s">
        <v>8</v>
      </c>
    </row>
    <row r="627" spans="1:6" x14ac:dyDescent="0.25">
      <c r="A627">
        <f t="shared" si="9"/>
        <v>623</v>
      </c>
      <c r="B627" s="1">
        <v>1336</v>
      </c>
      <c r="C627" s="1" t="s">
        <v>3</v>
      </c>
      <c r="D627" s="1">
        <v>0</v>
      </c>
      <c r="E627" s="1">
        <v>232.86651900000001</v>
      </c>
      <c r="F627" s="5" t="s">
        <v>8</v>
      </c>
    </row>
    <row r="628" spans="1:6" x14ac:dyDescent="0.25">
      <c r="A628">
        <f t="shared" si="9"/>
        <v>624</v>
      </c>
      <c r="B628" s="1">
        <v>1337</v>
      </c>
      <c r="C628" s="1" t="s">
        <v>3</v>
      </c>
      <c r="D628" s="1">
        <v>0</v>
      </c>
      <c r="E628" s="1">
        <v>126.020917</v>
      </c>
      <c r="F628" s="5" t="s">
        <v>8</v>
      </c>
    </row>
    <row r="629" spans="1:6" x14ac:dyDescent="0.25">
      <c r="A629">
        <f t="shared" si="9"/>
        <v>625</v>
      </c>
      <c r="B629" s="1">
        <v>1340</v>
      </c>
      <c r="C629" s="1" t="s">
        <v>3</v>
      </c>
      <c r="D629" s="1">
        <v>0</v>
      </c>
      <c r="E629" s="1">
        <v>56.757295999999997</v>
      </c>
      <c r="F629" s="5" t="s">
        <v>8</v>
      </c>
    </row>
    <row r="630" spans="1:6" x14ac:dyDescent="0.25">
      <c r="A630">
        <f t="shared" si="9"/>
        <v>626</v>
      </c>
      <c r="B630" s="1">
        <v>1341</v>
      </c>
      <c r="C630" s="1" t="s">
        <v>3</v>
      </c>
      <c r="D630" s="1">
        <v>0</v>
      </c>
      <c r="E630" s="1">
        <v>182.47736800000001</v>
      </c>
      <c r="F630" s="5" t="s">
        <v>8</v>
      </c>
    </row>
    <row r="631" spans="1:6" x14ac:dyDescent="0.25">
      <c r="A631">
        <f t="shared" si="9"/>
        <v>627</v>
      </c>
      <c r="B631" s="1">
        <v>1344</v>
      </c>
      <c r="C631" s="1" t="s">
        <v>3</v>
      </c>
      <c r="D631" s="1">
        <v>0</v>
      </c>
      <c r="E631" s="1">
        <v>207.30048199999999</v>
      </c>
      <c r="F631" s="5" t="s">
        <v>8</v>
      </c>
    </row>
    <row r="632" spans="1:6" x14ac:dyDescent="0.25">
      <c r="A632">
        <f t="shared" si="9"/>
        <v>628</v>
      </c>
      <c r="B632" s="1">
        <v>1345</v>
      </c>
      <c r="C632" s="1" t="s">
        <v>3</v>
      </c>
      <c r="D632" s="1">
        <v>0</v>
      </c>
      <c r="E632" s="1">
        <v>170.02442199999999</v>
      </c>
      <c r="F632" s="5" t="s">
        <v>8</v>
      </c>
    </row>
    <row r="633" spans="1:6" x14ac:dyDescent="0.25">
      <c r="A633">
        <f t="shared" si="9"/>
        <v>629</v>
      </c>
      <c r="B633" s="1">
        <v>1355</v>
      </c>
      <c r="C633" s="1" t="s">
        <v>3</v>
      </c>
      <c r="D633" s="1">
        <v>0</v>
      </c>
      <c r="E633" s="1">
        <v>30.581517999999999</v>
      </c>
      <c r="F633" s="5" t="s">
        <v>8</v>
      </c>
    </row>
    <row r="634" spans="1:6" x14ac:dyDescent="0.25">
      <c r="A634">
        <f t="shared" si="9"/>
        <v>630</v>
      </c>
      <c r="B634" s="1">
        <v>1360</v>
      </c>
      <c r="C634" s="1" t="s">
        <v>3</v>
      </c>
      <c r="D634" s="1">
        <v>0</v>
      </c>
      <c r="E634" s="1">
        <v>951.39359200000001</v>
      </c>
      <c r="F634" s="5" t="s">
        <v>8</v>
      </c>
    </row>
    <row r="635" spans="1:6" x14ac:dyDescent="0.25">
      <c r="A635">
        <f t="shared" si="9"/>
        <v>631</v>
      </c>
      <c r="B635" s="1">
        <v>1371</v>
      </c>
      <c r="C635" s="1" t="s">
        <v>3</v>
      </c>
      <c r="D635" s="1">
        <v>0</v>
      </c>
      <c r="E635" s="1">
        <v>693.98642800000005</v>
      </c>
      <c r="F635" s="5" t="s">
        <v>8</v>
      </c>
    </row>
    <row r="636" spans="1:6" x14ac:dyDescent="0.25">
      <c r="A636">
        <f t="shared" si="9"/>
        <v>632</v>
      </c>
      <c r="B636" s="1">
        <v>1373</v>
      </c>
      <c r="C636" s="1" t="s">
        <v>3</v>
      </c>
      <c r="D636" s="1">
        <v>0</v>
      </c>
      <c r="E636" s="1">
        <v>503.60798799999998</v>
      </c>
      <c r="F636" s="5" t="s">
        <v>8</v>
      </c>
    </row>
    <row r="637" spans="1:6" x14ac:dyDescent="0.25">
      <c r="A637">
        <f t="shared" si="9"/>
        <v>633</v>
      </c>
      <c r="B637" s="1">
        <v>1374</v>
      </c>
      <c r="C637" s="1" t="s">
        <v>3</v>
      </c>
      <c r="D637" s="1">
        <v>0</v>
      </c>
      <c r="E637" s="1">
        <v>227.489114</v>
      </c>
      <c r="F637" s="5" t="s">
        <v>8</v>
      </c>
    </row>
    <row r="638" spans="1:6" x14ac:dyDescent="0.25">
      <c r="A638">
        <f t="shared" si="9"/>
        <v>634</v>
      </c>
      <c r="B638" s="1">
        <v>1375</v>
      </c>
      <c r="C638" s="1" t="s">
        <v>3</v>
      </c>
      <c r="D638" s="1">
        <v>0</v>
      </c>
      <c r="E638" s="1">
        <v>369.99822</v>
      </c>
      <c r="F638" s="5" t="s">
        <v>8</v>
      </c>
    </row>
    <row r="639" spans="1:6" x14ac:dyDescent="0.25">
      <c r="A639">
        <f t="shared" si="9"/>
        <v>635</v>
      </c>
      <c r="B639" s="1">
        <v>1376</v>
      </c>
      <c r="C639" s="1" t="s">
        <v>3</v>
      </c>
      <c r="D639" s="1">
        <v>0</v>
      </c>
      <c r="E639" s="1">
        <v>559.46432500000003</v>
      </c>
      <c r="F639" s="5" t="s">
        <v>8</v>
      </c>
    </row>
    <row r="640" spans="1:6" x14ac:dyDescent="0.25">
      <c r="A640">
        <f t="shared" si="9"/>
        <v>636</v>
      </c>
      <c r="B640" s="1">
        <v>1377</v>
      </c>
      <c r="C640" s="1" t="s">
        <v>3</v>
      </c>
      <c r="D640" s="1">
        <v>0</v>
      </c>
      <c r="E640" s="1">
        <v>447.42796800000002</v>
      </c>
      <c r="F640" s="5" t="s">
        <v>8</v>
      </c>
    </row>
    <row r="641" spans="1:6" x14ac:dyDescent="0.25">
      <c r="A641">
        <f t="shared" si="9"/>
        <v>637</v>
      </c>
      <c r="B641" s="1">
        <v>1386</v>
      </c>
      <c r="C641" s="1" t="s">
        <v>3</v>
      </c>
      <c r="D641" s="1">
        <v>0</v>
      </c>
      <c r="E641" s="1">
        <v>106.09585199999999</v>
      </c>
      <c r="F641" s="5" t="s">
        <v>8</v>
      </c>
    </row>
    <row r="642" spans="1:6" x14ac:dyDescent="0.25">
      <c r="A642">
        <f t="shared" si="9"/>
        <v>638</v>
      </c>
      <c r="B642" s="1">
        <v>1387</v>
      </c>
      <c r="C642" s="1" t="s">
        <v>3</v>
      </c>
      <c r="D642" s="1">
        <v>0</v>
      </c>
      <c r="E642" s="1">
        <v>70.596159</v>
      </c>
      <c r="F642" s="5" t="s">
        <v>8</v>
      </c>
    </row>
    <row r="643" spans="1:6" x14ac:dyDescent="0.25">
      <c r="A643">
        <f t="shared" si="9"/>
        <v>639</v>
      </c>
      <c r="B643" s="1">
        <v>1388</v>
      </c>
      <c r="C643" s="1" t="s">
        <v>3</v>
      </c>
      <c r="D643" s="1">
        <v>0</v>
      </c>
      <c r="E643" s="1">
        <v>182.998728</v>
      </c>
      <c r="F643" s="5" t="s">
        <v>8</v>
      </c>
    </row>
    <row r="644" spans="1:6" x14ac:dyDescent="0.25">
      <c r="A644">
        <f t="shared" si="9"/>
        <v>640</v>
      </c>
      <c r="B644" s="1">
        <v>1389</v>
      </c>
      <c r="C644" s="1" t="s">
        <v>3</v>
      </c>
      <c r="D644" s="1">
        <v>0</v>
      </c>
      <c r="E644" s="1">
        <v>192.02722399999999</v>
      </c>
      <c r="F644" s="5" t="s">
        <v>8</v>
      </c>
    </row>
    <row r="645" spans="1:6" x14ac:dyDescent="0.25">
      <c r="A645">
        <f t="shared" si="9"/>
        <v>641</v>
      </c>
      <c r="B645" s="1">
        <v>1390</v>
      </c>
      <c r="C645" s="1" t="s">
        <v>3</v>
      </c>
      <c r="D645" s="1">
        <v>0</v>
      </c>
      <c r="E645" s="1">
        <v>358.49681099999998</v>
      </c>
      <c r="F645" s="5" t="s">
        <v>8</v>
      </c>
    </row>
    <row r="646" spans="1:6" x14ac:dyDescent="0.25">
      <c r="A646">
        <f t="shared" si="9"/>
        <v>642</v>
      </c>
      <c r="B646" s="1">
        <v>1391</v>
      </c>
      <c r="C646" s="1" t="s">
        <v>3</v>
      </c>
      <c r="D646" s="1">
        <v>0</v>
      </c>
      <c r="E646" s="1">
        <v>84.337366000000003</v>
      </c>
      <c r="F646" s="5" t="s">
        <v>8</v>
      </c>
    </row>
    <row r="647" spans="1:6" x14ac:dyDescent="0.25">
      <c r="A647">
        <f t="shared" ref="A647:A710" si="10">A646+1</f>
        <v>643</v>
      </c>
      <c r="B647" s="1">
        <v>1392</v>
      </c>
      <c r="C647" s="1" t="s">
        <v>3</v>
      </c>
      <c r="D647" s="1">
        <v>0</v>
      </c>
      <c r="E647" s="1">
        <v>319.82267100000001</v>
      </c>
      <c r="F647" s="5" t="s">
        <v>8</v>
      </c>
    </row>
    <row r="648" spans="1:6" x14ac:dyDescent="0.25">
      <c r="A648">
        <f t="shared" si="10"/>
        <v>644</v>
      </c>
      <c r="B648" s="1">
        <v>1393</v>
      </c>
      <c r="C648" s="1" t="s">
        <v>3</v>
      </c>
      <c r="D648" s="1">
        <v>0</v>
      </c>
      <c r="E648" s="1">
        <v>947.26562899999999</v>
      </c>
      <c r="F648" s="5" t="s">
        <v>8</v>
      </c>
    </row>
    <row r="649" spans="1:6" x14ac:dyDescent="0.25">
      <c r="A649">
        <f t="shared" si="10"/>
        <v>645</v>
      </c>
      <c r="B649" s="1">
        <v>1394</v>
      </c>
      <c r="C649" s="1" t="s">
        <v>3</v>
      </c>
      <c r="D649" s="1">
        <v>0</v>
      </c>
      <c r="E649" s="1">
        <v>146.720934</v>
      </c>
      <c r="F649" s="5" t="s">
        <v>8</v>
      </c>
    </row>
    <row r="650" spans="1:6" x14ac:dyDescent="0.25">
      <c r="A650">
        <f t="shared" si="10"/>
        <v>646</v>
      </c>
      <c r="B650" s="1">
        <v>1395</v>
      </c>
      <c r="C650" s="1" t="s">
        <v>3</v>
      </c>
      <c r="D650" s="1">
        <v>0</v>
      </c>
      <c r="E650" s="1">
        <v>513.52799300000004</v>
      </c>
      <c r="F650" s="5" t="s">
        <v>8</v>
      </c>
    </row>
    <row r="651" spans="1:6" x14ac:dyDescent="0.25">
      <c r="A651">
        <f t="shared" si="10"/>
        <v>647</v>
      </c>
      <c r="B651" s="1">
        <v>1396</v>
      </c>
      <c r="C651" s="1" t="s">
        <v>3</v>
      </c>
      <c r="D651" s="1">
        <v>0</v>
      </c>
      <c r="E651" s="1">
        <v>63.6342</v>
      </c>
      <c r="F651" s="5" t="s">
        <v>8</v>
      </c>
    </row>
    <row r="652" spans="1:6" x14ac:dyDescent="0.25">
      <c r="A652">
        <f t="shared" si="10"/>
        <v>648</v>
      </c>
      <c r="B652" s="1">
        <v>1397</v>
      </c>
      <c r="C652" s="1" t="s">
        <v>3</v>
      </c>
      <c r="D652" s="1">
        <v>0</v>
      </c>
      <c r="E652" s="1">
        <v>119.901901</v>
      </c>
      <c r="F652" s="5" t="s">
        <v>8</v>
      </c>
    </row>
    <row r="653" spans="1:6" x14ac:dyDescent="0.25">
      <c r="A653">
        <f t="shared" si="10"/>
        <v>649</v>
      </c>
      <c r="B653" s="1">
        <v>1398</v>
      </c>
      <c r="C653" s="1" t="s">
        <v>3</v>
      </c>
      <c r="D653" s="1">
        <v>0</v>
      </c>
      <c r="E653" s="1">
        <v>162.72713999999999</v>
      </c>
      <c r="F653" s="5" t="s">
        <v>8</v>
      </c>
    </row>
    <row r="654" spans="1:6" x14ac:dyDescent="0.25">
      <c r="A654">
        <f t="shared" si="10"/>
        <v>650</v>
      </c>
      <c r="B654" s="1">
        <v>1399</v>
      </c>
      <c r="C654" s="1" t="s">
        <v>3</v>
      </c>
      <c r="D654" s="1">
        <v>0</v>
      </c>
      <c r="E654" s="1">
        <v>45.939481999999998</v>
      </c>
      <c r="F654" s="5" t="s">
        <v>8</v>
      </c>
    </row>
    <row r="655" spans="1:6" x14ac:dyDescent="0.25">
      <c r="A655">
        <f t="shared" si="10"/>
        <v>651</v>
      </c>
      <c r="B655" s="1">
        <v>1400</v>
      </c>
      <c r="C655" s="1" t="s">
        <v>3</v>
      </c>
      <c r="D655" s="1">
        <v>0</v>
      </c>
      <c r="E655" s="1">
        <v>103.748947</v>
      </c>
      <c r="F655" s="5" t="s">
        <v>8</v>
      </c>
    </row>
    <row r="656" spans="1:6" x14ac:dyDescent="0.25">
      <c r="A656">
        <f t="shared" si="10"/>
        <v>652</v>
      </c>
      <c r="B656" s="1">
        <v>1401</v>
      </c>
      <c r="C656" s="1" t="s">
        <v>3</v>
      </c>
      <c r="D656" s="1">
        <v>0</v>
      </c>
      <c r="E656" s="1">
        <v>478.91473300000001</v>
      </c>
      <c r="F656" s="5" t="s">
        <v>8</v>
      </c>
    </row>
    <row r="657" spans="1:6" x14ac:dyDescent="0.25">
      <c r="A657">
        <f t="shared" si="10"/>
        <v>653</v>
      </c>
      <c r="B657" s="1">
        <v>1402</v>
      </c>
      <c r="C657" s="1" t="s">
        <v>3</v>
      </c>
      <c r="D657" s="1">
        <v>0</v>
      </c>
      <c r="E657" s="1">
        <v>231.16236599999999</v>
      </c>
      <c r="F657" s="5" t="s">
        <v>8</v>
      </c>
    </row>
    <row r="658" spans="1:6" x14ac:dyDescent="0.25">
      <c r="A658">
        <f t="shared" si="10"/>
        <v>654</v>
      </c>
      <c r="B658" s="1">
        <v>1403</v>
      </c>
      <c r="C658" s="1" t="s">
        <v>3</v>
      </c>
      <c r="D658" s="1">
        <v>0</v>
      </c>
      <c r="E658" s="1">
        <v>59.928330000000003</v>
      </c>
      <c r="F658" s="5" t="s">
        <v>8</v>
      </c>
    </row>
    <row r="659" spans="1:6" x14ac:dyDescent="0.25">
      <c r="A659">
        <f t="shared" si="10"/>
        <v>655</v>
      </c>
      <c r="B659" s="1">
        <v>1404</v>
      </c>
      <c r="C659" s="1" t="s">
        <v>3</v>
      </c>
      <c r="D659" s="1">
        <v>0</v>
      </c>
      <c r="E659" s="1">
        <v>37.002341999999999</v>
      </c>
      <c r="F659" s="5" t="s">
        <v>8</v>
      </c>
    </row>
    <row r="660" spans="1:6" x14ac:dyDescent="0.25">
      <c r="A660">
        <f t="shared" si="10"/>
        <v>656</v>
      </c>
      <c r="B660" s="1">
        <v>1405</v>
      </c>
      <c r="C660" s="1" t="s">
        <v>3</v>
      </c>
      <c r="D660" s="1">
        <v>0</v>
      </c>
      <c r="E660" s="1">
        <v>156.22406100000001</v>
      </c>
      <c r="F660" s="5" t="s">
        <v>8</v>
      </c>
    </row>
    <row r="661" spans="1:6" x14ac:dyDescent="0.25">
      <c r="A661">
        <f t="shared" si="10"/>
        <v>657</v>
      </c>
      <c r="B661" s="1">
        <v>1406</v>
      </c>
      <c r="C661" s="1" t="s">
        <v>3</v>
      </c>
      <c r="D661" s="1">
        <v>0</v>
      </c>
      <c r="E661" s="1">
        <v>380.25415900000002</v>
      </c>
      <c r="F661" s="5" t="s">
        <v>8</v>
      </c>
    </row>
    <row r="662" spans="1:6" x14ac:dyDescent="0.25">
      <c r="A662">
        <f t="shared" si="10"/>
        <v>658</v>
      </c>
      <c r="B662" s="1">
        <v>1407</v>
      </c>
      <c r="C662" s="1" t="s">
        <v>3</v>
      </c>
      <c r="D662" s="1">
        <v>0</v>
      </c>
      <c r="E662" s="1">
        <v>418.24697900000001</v>
      </c>
      <c r="F662" s="5" t="s">
        <v>8</v>
      </c>
    </row>
    <row r="663" spans="1:6" x14ac:dyDescent="0.25">
      <c r="A663">
        <f t="shared" si="10"/>
        <v>659</v>
      </c>
      <c r="B663" s="1">
        <v>1408</v>
      </c>
      <c r="C663" s="1" t="s">
        <v>3</v>
      </c>
      <c r="D663" s="1">
        <v>0</v>
      </c>
      <c r="E663" s="1">
        <v>282.162373</v>
      </c>
      <c r="F663" s="5" t="s">
        <v>8</v>
      </c>
    </row>
    <row r="664" spans="1:6" x14ac:dyDescent="0.25">
      <c r="A664">
        <f t="shared" si="10"/>
        <v>660</v>
      </c>
      <c r="B664" s="1">
        <v>1409</v>
      </c>
      <c r="C664" s="1" t="s">
        <v>3</v>
      </c>
      <c r="D664" s="1">
        <v>0</v>
      </c>
      <c r="E664" s="1">
        <v>178.080816</v>
      </c>
      <c r="F664" s="5" t="s">
        <v>8</v>
      </c>
    </row>
    <row r="665" spans="1:6" x14ac:dyDescent="0.25">
      <c r="A665">
        <f t="shared" si="10"/>
        <v>661</v>
      </c>
      <c r="B665" s="1">
        <v>1410</v>
      </c>
      <c r="C665" s="1" t="s">
        <v>3</v>
      </c>
      <c r="D665" s="1">
        <v>0</v>
      </c>
      <c r="E665" s="1">
        <v>118.300152</v>
      </c>
      <c r="F665" s="5" t="s">
        <v>8</v>
      </c>
    </row>
    <row r="666" spans="1:6" x14ac:dyDescent="0.25">
      <c r="A666">
        <f t="shared" si="10"/>
        <v>662</v>
      </c>
      <c r="B666" s="1">
        <v>1411</v>
      </c>
      <c r="C666" s="1" t="s">
        <v>3</v>
      </c>
      <c r="D666" s="1">
        <v>0</v>
      </c>
      <c r="E666" s="1">
        <v>126.454596</v>
      </c>
      <c r="F666" s="5" t="s">
        <v>8</v>
      </c>
    </row>
    <row r="667" spans="1:6" x14ac:dyDescent="0.25">
      <c r="A667">
        <f t="shared" si="10"/>
        <v>663</v>
      </c>
      <c r="B667" s="1">
        <v>1412</v>
      </c>
      <c r="C667" s="1" t="s">
        <v>3</v>
      </c>
      <c r="D667" s="1">
        <v>0</v>
      </c>
      <c r="E667" s="1">
        <v>147.52161100000001</v>
      </c>
      <c r="F667" s="5" t="s">
        <v>8</v>
      </c>
    </row>
    <row r="668" spans="1:6" x14ac:dyDescent="0.25">
      <c r="A668">
        <f t="shared" si="10"/>
        <v>664</v>
      </c>
      <c r="B668" s="1">
        <v>1413</v>
      </c>
      <c r="C668" s="1" t="s">
        <v>3</v>
      </c>
      <c r="D668" s="1">
        <v>0</v>
      </c>
      <c r="E668" s="1">
        <v>516.91849200000001</v>
      </c>
      <c r="F668" s="5" t="s">
        <v>8</v>
      </c>
    </row>
    <row r="669" spans="1:6" x14ac:dyDescent="0.25">
      <c r="A669">
        <f t="shared" si="10"/>
        <v>665</v>
      </c>
      <c r="B669" s="1">
        <v>1423</v>
      </c>
      <c r="C669" s="1" t="s">
        <v>3</v>
      </c>
      <c r="D669" s="1">
        <v>0</v>
      </c>
      <c r="E669" s="1">
        <v>240.311161</v>
      </c>
      <c r="F669" s="5" t="s">
        <v>8</v>
      </c>
    </row>
    <row r="670" spans="1:6" x14ac:dyDescent="0.25">
      <c r="A670">
        <f t="shared" si="10"/>
        <v>666</v>
      </c>
      <c r="B670" s="1">
        <v>1426</v>
      </c>
      <c r="C670" s="1" t="s">
        <v>3</v>
      </c>
      <c r="D670" s="1">
        <v>0</v>
      </c>
      <c r="E670" s="1">
        <v>96.920872000000003</v>
      </c>
      <c r="F670" s="5" t="s">
        <v>8</v>
      </c>
    </row>
    <row r="671" spans="1:6" x14ac:dyDescent="0.25">
      <c r="A671">
        <f t="shared" si="10"/>
        <v>667</v>
      </c>
      <c r="B671" s="1">
        <v>1427</v>
      </c>
      <c r="C671" s="1" t="s">
        <v>3</v>
      </c>
      <c r="D671" s="1">
        <v>0</v>
      </c>
      <c r="E671" s="1">
        <v>258.92188900000002</v>
      </c>
      <c r="F671" s="5" t="s">
        <v>8</v>
      </c>
    </row>
    <row r="672" spans="1:6" x14ac:dyDescent="0.25">
      <c r="A672">
        <f t="shared" si="10"/>
        <v>668</v>
      </c>
      <c r="B672" s="1">
        <v>1428</v>
      </c>
      <c r="C672" s="1" t="s">
        <v>3</v>
      </c>
      <c r="D672" s="1">
        <v>0</v>
      </c>
      <c r="E672" s="1">
        <v>372.58847800000001</v>
      </c>
      <c r="F672" s="5" t="s">
        <v>8</v>
      </c>
    </row>
    <row r="673" spans="1:6" x14ac:dyDescent="0.25">
      <c r="A673">
        <f t="shared" si="10"/>
        <v>669</v>
      </c>
      <c r="B673" s="1">
        <v>1429</v>
      </c>
      <c r="C673" s="1" t="s">
        <v>3</v>
      </c>
      <c r="D673" s="1">
        <v>0</v>
      </c>
      <c r="E673" s="1">
        <v>27.582913999999999</v>
      </c>
      <c r="F673" s="5" t="s">
        <v>8</v>
      </c>
    </row>
    <row r="674" spans="1:6" x14ac:dyDescent="0.25">
      <c r="A674">
        <f t="shared" si="10"/>
        <v>670</v>
      </c>
      <c r="B674" s="1">
        <v>1430</v>
      </c>
      <c r="C674" s="1" t="s">
        <v>3</v>
      </c>
      <c r="D674" s="1">
        <v>0</v>
      </c>
      <c r="E674" s="1">
        <v>101.503418</v>
      </c>
      <c r="F674" s="5" t="s">
        <v>8</v>
      </c>
    </row>
    <row r="675" spans="1:6" x14ac:dyDescent="0.25">
      <c r="A675">
        <f t="shared" si="10"/>
        <v>671</v>
      </c>
      <c r="B675" s="1">
        <v>1431</v>
      </c>
      <c r="C675" s="1" t="s">
        <v>3</v>
      </c>
      <c r="D675" s="1">
        <v>0</v>
      </c>
      <c r="E675" s="1">
        <v>52.026034000000003</v>
      </c>
      <c r="F675" s="5" t="s">
        <v>8</v>
      </c>
    </row>
    <row r="676" spans="1:6" x14ac:dyDescent="0.25">
      <c r="A676">
        <f t="shared" si="10"/>
        <v>672</v>
      </c>
      <c r="B676" s="1">
        <v>1432</v>
      </c>
      <c r="C676" s="1" t="s">
        <v>3</v>
      </c>
      <c r="D676" s="1">
        <v>0</v>
      </c>
      <c r="E676" s="1">
        <v>25.197462999999999</v>
      </c>
      <c r="F676" s="5" t="s">
        <v>8</v>
      </c>
    </row>
    <row r="677" spans="1:6" x14ac:dyDescent="0.25">
      <c r="A677">
        <f t="shared" si="10"/>
        <v>673</v>
      </c>
      <c r="B677" s="1">
        <v>1433</v>
      </c>
      <c r="C677" s="1" t="s">
        <v>3</v>
      </c>
      <c r="D677" s="1">
        <v>0</v>
      </c>
      <c r="E677" s="1">
        <v>46.063040000000001</v>
      </c>
      <c r="F677" s="5" t="s">
        <v>8</v>
      </c>
    </row>
    <row r="678" spans="1:6" x14ac:dyDescent="0.25">
      <c r="A678">
        <f t="shared" si="10"/>
        <v>674</v>
      </c>
      <c r="B678" s="1">
        <v>1436</v>
      </c>
      <c r="C678" s="1" t="s">
        <v>3</v>
      </c>
      <c r="D678" s="1">
        <v>0</v>
      </c>
      <c r="E678" s="1">
        <v>193.44236699999999</v>
      </c>
      <c r="F678" s="5" t="s">
        <v>8</v>
      </c>
    </row>
    <row r="679" spans="1:6" x14ac:dyDescent="0.25">
      <c r="A679">
        <f t="shared" si="10"/>
        <v>675</v>
      </c>
      <c r="B679" s="1">
        <v>1437</v>
      </c>
      <c r="C679" s="1" t="s">
        <v>3</v>
      </c>
      <c r="D679" s="1">
        <v>0</v>
      </c>
      <c r="E679" s="1">
        <v>79.260070999999996</v>
      </c>
      <c r="F679" s="5" t="s">
        <v>8</v>
      </c>
    </row>
    <row r="680" spans="1:6" x14ac:dyDescent="0.25">
      <c r="A680">
        <f t="shared" si="10"/>
        <v>676</v>
      </c>
      <c r="B680" s="1">
        <v>1439</v>
      </c>
      <c r="C680" s="1" t="s">
        <v>3</v>
      </c>
      <c r="D680" s="1">
        <v>0</v>
      </c>
      <c r="E680" s="1">
        <v>125.918711</v>
      </c>
      <c r="F680" s="5" t="s">
        <v>8</v>
      </c>
    </row>
    <row r="681" spans="1:6" x14ac:dyDescent="0.25">
      <c r="A681">
        <f t="shared" si="10"/>
        <v>677</v>
      </c>
      <c r="B681" s="1">
        <v>1440</v>
      </c>
      <c r="C681" s="1" t="s">
        <v>3</v>
      </c>
      <c r="D681" s="1">
        <v>0</v>
      </c>
      <c r="E681" s="1">
        <v>157.140771</v>
      </c>
      <c r="F681" s="5" t="s">
        <v>8</v>
      </c>
    </row>
    <row r="682" spans="1:6" x14ac:dyDescent="0.25">
      <c r="A682">
        <f t="shared" si="10"/>
        <v>678</v>
      </c>
      <c r="B682" s="1">
        <v>1441</v>
      </c>
      <c r="C682" s="1" t="s">
        <v>3</v>
      </c>
      <c r="D682" s="1">
        <v>0</v>
      </c>
      <c r="E682" s="1">
        <v>355.36445400000002</v>
      </c>
      <c r="F682" s="5" t="s">
        <v>8</v>
      </c>
    </row>
    <row r="683" spans="1:6" x14ac:dyDescent="0.25">
      <c r="A683">
        <f t="shared" si="10"/>
        <v>679</v>
      </c>
      <c r="B683" s="1">
        <v>1442</v>
      </c>
      <c r="C683" s="1" t="s">
        <v>3</v>
      </c>
      <c r="D683" s="1">
        <v>0</v>
      </c>
      <c r="E683" s="1">
        <v>435.707357</v>
      </c>
      <c r="F683" s="5" t="s">
        <v>8</v>
      </c>
    </row>
    <row r="684" spans="1:6" x14ac:dyDescent="0.25">
      <c r="A684">
        <f t="shared" si="10"/>
        <v>680</v>
      </c>
      <c r="B684" s="1">
        <v>1443</v>
      </c>
      <c r="C684" s="1" t="s">
        <v>3</v>
      </c>
      <c r="D684" s="1">
        <v>0</v>
      </c>
      <c r="E684" s="1">
        <v>321.33877100000001</v>
      </c>
      <c r="F684" s="5" t="s">
        <v>8</v>
      </c>
    </row>
    <row r="685" spans="1:6" x14ac:dyDescent="0.25">
      <c r="A685">
        <f t="shared" si="10"/>
        <v>681</v>
      </c>
      <c r="B685" s="1">
        <v>1444</v>
      </c>
      <c r="C685" s="1" t="s">
        <v>3</v>
      </c>
      <c r="D685" s="1">
        <v>0</v>
      </c>
      <c r="E685" s="1">
        <v>503.57963599999999</v>
      </c>
      <c r="F685" s="5" t="s">
        <v>8</v>
      </c>
    </row>
    <row r="686" spans="1:6" x14ac:dyDescent="0.25">
      <c r="A686">
        <f t="shared" si="10"/>
        <v>682</v>
      </c>
      <c r="B686" s="1">
        <v>1445</v>
      </c>
      <c r="C686" s="1" t="s">
        <v>3</v>
      </c>
      <c r="D686" s="1">
        <v>0</v>
      </c>
      <c r="E686" s="1">
        <v>257.98942699999998</v>
      </c>
      <c r="F686" s="5" t="s">
        <v>8</v>
      </c>
    </row>
    <row r="687" spans="1:6" x14ac:dyDescent="0.25">
      <c r="A687">
        <f t="shared" si="10"/>
        <v>683</v>
      </c>
      <c r="B687" s="1">
        <v>1446</v>
      </c>
      <c r="C687" s="1" t="s">
        <v>3</v>
      </c>
      <c r="D687" s="1">
        <v>0</v>
      </c>
      <c r="E687" s="1">
        <v>49.508668</v>
      </c>
      <c r="F687" s="5" t="s">
        <v>8</v>
      </c>
    </row>
    <row r="688" spans="1:6" x14ac:dyDescent="0.25">
      <c r="A688">
        <f t="shared" si="10"/>
        <v>684</v>
      </c>
      <c r="B688" s="1">
        <v>1447</v>
      </c>
      <c r="C688" s="1" t="s">
        <v>3</v>
      </c>
      <c r="D688" s="1">
        <v>0</v>
      </c>
      <c r="E688" s="1">
        <v>238.79669799999999</v>
      </c>
      <c r="F688" s="5" t="s">
        <v>8</v>
      </c>
    </row>
    <row r="689" spans="1:6" x14ac:dyDescent="0.25">
      <c r="A689">
        <f t="shared" si="10"/>
        <v>685</v>
      </c>
      <c r="B689" s="1">
        <v>1448</v>
      </c>
      <c r="C689" s="1" t="s">
        <v>3</v>
      </c>
      <c r="D689" s="1">
        <v>0</v>
      </c>
      <c r="E689" s="1">
        <v>236.046829</v>
      </c>
      <c r="F689" s="5" t="s">
        <v>8</v>
      </c>
    </row>
    <row r="690" spans="1:6" x14ac:dyDescent="0.25">
      <c r="A690">
        <f t="shared" si="10"/>
        <v>686</v>
      </c>
      <c r="B690" s="1">
        <v>1449</v>
      </c>
      <c r="C690" s="1" t="s">
        <v>3</v>
      </c>
      <c r="D690" s="1">
        <v>0</v>
      </c>
      <c r="E690" s="1">
        <v>107.20332500000001</v>
      </c>
      <c r="F690" s="5" t="s">
        <v>8</v>
      </c>
    </row>
    <row r="691" spans="1:6" x14ac:dyDescent="0.25">
      <c r="A691">
        <f t="shared" si="10"/>
        <v>687</v>
      </c>
      <c r="B691" s="1">
        <v>1450</v>
      </c>
      <c r="C691" s="1" t="s">
        <v>3</v>
      </c>
      <c r="D691" s="1">
        <v>0</v>
      </c>
      <c r="E691" s="1">
        <v>1378.603175</v>
      </c>
      <c r="F691" s="5" t="s">
        <v>8</v>
      </c>
    </row>
    <row r="692" spans="1:6" x14ac:dyDescent="0.25">
      <c r="A692">
        <f t="shared" si="10"/>
        <v>688</v>
      </c>
      <c r="B692" s="1">
        <v>1451</v>
      </c>
      <c r="C692" s="1" t="s">
        <v>3</v>
      </c>
      <c r="D692" s="1">
        <v>0</v>
      </c>
      <c r="E692" s="1">
        <v>267.90987000000001</v>
      </c>
      <c r="F692" s="5" t="s">
        <v>8</v>
      </c>
    </row>
    <row r="693" spans="1:6" x14ac:dyDescent="0.25">
      <c r="A693">
        <f t="shared" si="10"/>
        <v>689</v>
      </c>
      <c r="B693" s="1">
        <v>1452</v>
      </c>
      <c r="C693" s="1" t="s">
        <v>3</v>
      </c>
      <c r="D693" s="1">
        <v>0</v>
      </c>
      <c r="E693" s="1">
        <v>197.09800799999999</v>
      </c>
      <c r="F693" s="5" t="s">
        <v>8</v>
      </c>
    </row>
    <row r="694" spans="1:6" x14ac:dyDescent="0.25">
      <c r="A694">
        <f t="shared" si="10"/>
        <v>690</v>
      </c>
      <c r="B694" s="1">
        <v>1453</v>
      </c>
      <c r="C694" s="1" t="s">
        <v>3</v>
      </c>
      <c r="D694" s="1">
        <v>0</v>
      </c>
      <c r="E694" s="1">
        <v>573.61820899999998</v>
      </c>
      <c r="F694" s="5" t="s">
        <v>8</v>
      </c>
    </row>
    <row r="695" spans="1:6" x14ac:dyDescent="0.25">
      <c r="A695">
        <f t="shared" si="10"/>
        <v>691</v>
      </c>
      <c r="B695" s="1">
        <v>1454</v>
      </c>
      <c r="C695" s="1" t="s">
        <v>3</v>
      </c>
      <c r="D695" s="1">
        <v>0</v>
      </c>
      <c r="E695" s="1">
        <v>306.16462300000001</v>
      </c>
      <c r="F695" s="5" t="s">
        <v>8</v>
      </c>
    </row>
    <row r="696" spans="1:6" x14ac:dyDescent="0.25">
      <c r="A696">
        <f t="shared" si="10"/>
        <v>692</v>
      </c>
      <c r="B696" s="1">
        <v>1455</v>
      </c>
      <c r="C696" s="1" t="s">
        <v>3</v>
      </c>
      <c r="D696" s="1">
        <v>0</v>
      </c>
      <c r="E696" s="1">
        <v>170.653763</v>
      </c>
      <c r="F696" s="5" t="s">
        <v>8</v>
      </c>
    </row>
    <row r="697" spans="1:6" x14ac:dyDescent="0.25">
      <c r="A697">
        <f t="shared" si="10"/>
        <v>693</v>
      </c>
      <c r="B697" s="1">
        <v>1456</v>
      </c>
      <c r="C697" s="1" t="s">
        <v>3</v>
      </c>
      <c r="D697" s="1">
        <v>0</v>
      </c>
      <c r="E697" s="1">
        <v>268.03649000000001</v>
      </c>
      <c r="F697" s="5" t="s">
        <v>8</v>
      </c>
    </row>
    <row r="698" spans="1:6" x14ac:dyDescent="0.25">
      <c r="A698">
        <f t="shared" si="10"/>
        <v>694</v>
      </c>
      <c r="B698" s="1">
        <v>1457</v>
      </c>
      <c r="C698" s="1" t="s">
        <v>3</v>
      </c>
      <c r="D698" s="1">
        <v>0</v>
      </c>
      <c r="E698" s="1">
        <v>165.094696</v>
      </c>
      <c r="F698" s="5" t="s">
        <v>8</v>
      </c>
    </row>
    <row r="699" spans="1:6" x14ac:dyDescent="0.25">
      <c r="A699">
        <f t="shared" si="10"/>
        <v>695</v>
      </c>
      <c r="B699" s="1">
        <v>1458</v>
      </c>
      <c r="C699" s="1" t="s">
        <v>3</v>
      </c>
      <c r="D699" s="1">
        <v>0</v>
      </c>
      <c r="E699" s="1">
        <v>465.07779499999998</v>
      </c>
      <c r="F699" s="5" t="s">
        <v>8</v>
      </c>
    </row>
    <row r="700" spans="1:6" x14ac:dyDescent="0.25">
      <c r="A700">
        <f t="shared" si="10"/>
        <v>696</v>
      </c>
      <c r="B700" s="1">
        <v>1459</v>
      </c>
      <c r="C700" s="1" t="s">
        <v>3</v>
      </c>
      <c r="D700" s="1">
        <v>0</v>
      </c>
      <c r="E700" s="1">
        <v>233.83048299999999</v>
      </c>
      <c r="F700" s="5" t="s">
        <v>8</v>
      </c>
    </row>
    <row r="701" spans="1:6" x14ac:dyDescent="0.25">
      <c r="A701">
        <f t="shared" si="10"/>
        <v>697</v>
      </c>
      <c r="B701" s="1">
        <v>1460</v>
      </c>
      <c r="C701" s="1" t="s">
        <v>3</v>
      </c>
      <c r="D701" s="1">
        <v>0</v>
      </c>
      <c r="E701" s="1">
        <v>197.83927</v>
      </c>
      <c r="F701" s="5" t="s">
        <v>8</v>
      </c>
    </row>
    <row r="702" spans="1:6" x14ac:dyDescent="0.25">
      <c r="A702">
        <f t="shared" si="10"/>
        <v>698</v>
      </c>
      <c r="B702" s="1">
        <v>1461</v>
      </c>
      <c r="C702" s="1" t="s">
        <v>3</v>
      </c>
      <c r="D702" s="1">
        <v>0</v>
      </c>
      <c r="E702" s="1">
        <v>217.159933</v>
      </c>
      <c r="F702" s="5" t="s">
        <v>8</v>
      </c>
    </row>
    <row r="703" spans="1:6" x14ac:dyDescent="0.25">
      <c r="A703">
        <f t="shared" si="10"/>
        <v>699</v>
      </c>
      <c r="B703" s="1">
        <v>1462</v>
      </c>
      <c r="C703" s="1" t="s">
        <v>3</v>
      </c>
      <c r="D703" s="1">
        <v>0</v>
      </c>
      <c r="E703" s="1">
        <v>74.954712999999998</v>
      </c>
      <c r="F703" s="5" t="s">
        <v>8</v>
      </c>
    </row>
    <row r="704" spans="1:6" x14ac:dyDescent="0.25">
      <c r="A704">
        <f t="shared" si="10"/>
        <v>700</v>
      </c>
      <c r="B704" s="1">
        <v>1463</v>
      </c>
      <c r="C704" s="1" t="s">
        <v>3</v>
      </c>
      <c r="D704" s="1">
        <v>0</v>
      </c>
      <c r="E704" s="1">
        <v>201.43059400000001</v>
      </c>
      <c r="F704" s="5" t="s">
        <v>8</v>
      </c>
    </row>
    <row r="705" spans="1:6" x14ac:dyDescent="0.25">
      <c r="A705">
        <f t="shared" si="10"/>
        <v>701</v>
      </c>
      <c r="B705" s="1">
        <v>1464</v>
      </c>
      <c r="C705" s="1" t="s">
        <v>3</v>
      </c>
      <c r="D705" s="1">
        <v>0</v>
      </c>
      <c r="E705" s="1">
        <v>201.755503</v>
      </c>
      <c r="F705" s="5" t="s">
        <v>8</v>
      </c>
    </row>
    <row r="706" spans="1:6" x14ac:dyDescent="0.25">
      <c r="A706">
        <f t="shared" si="10"/>
        <v>702</v>
      </c>
      <c r="B706" s="1">
        <v>1465</v>
      </c>
      <c r="C706" s="1" t="s">
        <v>3</v>
      </c>
      <c r="D706" s="1">
        <v>0</v>
      </c>
      <c r="E706" s="1">
        <v>202.29375099999999</v>
      </c>
      <c r="F706" s="5" t="s">
        <v>8</v>
      </c>
    </row>
    <row r="707" spans="1:6" x14ac:dyDescent="0.25">
      <c r="A707">
        <f t="shared" si="10"/>
        <v>703</v>
      </c>
      <c r="B707" s="1">
        <v>1466</v>
      </c>
      <c r="C707" s="1" t="s">
        <v>3</v>
      </c>
      <c r="D707" s="1">
        <v>0</v>
      </c>
      <c r="E707" s="1">
        <v>532.86816899999997</v>
      </c>
      <c r="F707" s="5" t="s">
        <v>8</v>
      </c>
    </row>
    <row r="708" spans="1:6" x14ac:dyDescent="0.25">
      <c r="A708">
        <f t="shared" si="10"/>
        <v>704</v>
      </c>
      <c r="B708" s="1">
        <v>1467</v>
      </c>
      <c r="C708" s="1" t="s">
        <v>3</v>
      </c>
      <c r="D708" s="1">
        <v>0</v>
      </c>
      <c r="E708" s="1">
        <v>590.67710999999997</v>
      </c>
      <c r="F708" s="5" t="s">
        <v>8</v>
      </c>
    </row>
    <row r="709" spans="1:6" x14ac:dyDescent="0.25">
      <c r="A709">
        <f t="shared" si="10"/>
        <v>705</v>
      </c>
      <c r="B709" s="1">
        <v>1468</v>
      </c>
      <c r="C709" s="1" t="s">
        <v>3</v>
      </c>
      <c r="D709" s="1">
        <v>0</v>
      </c>
      <c r="E709" s="1">
        <v>322.36847599999999</v>
      </c>
      <c r="F709" s="5" t="s">
        <v>8</v>
      </c>
    </row>
    <row r="710" spans="1:6" x14ac:dyDescent="0.25">
      <c r="A710">
        <f t="shared" si="10"/>
        <v>706</v>
      </c>
      <c r="B710" s="1">
        <v>1469</v>
      </c>
      <c r="C710" s="1" t="s">
        <v>3</v>
      </c>
      <c r="D710" s="1">
        <v>0</v>
      </c>
      <c r="E710" s="1">
        <v>221.200512</v>
      </c>
      <c r="F710" s="5" t="s">
        <v>8</v>
      </c>
    </row>
    <row r="711" spans="1:6" x14ac:dyDescent="0.25">
      <c r="A711">
        <f t="shared" ref="A711:A774" si="11">A710+1</f>
        <v>707</v>
      </c>
      <c r="B711" s="1">
        <v>1470</v>
      </c>
      <c r="C711" s="1" t="s">
        <v>3</v>
      </c>
      <c r="D711" s="1">
        <v>0</v>
      </c>
      <c r="E711" s="1">
        <v>81.276764</v>
      </c>
      <c r="F711" s="5" t="s">
        <v>8</v>
      </c>
    </row>
    <row r="712" spans="1:6" x14ac:dyDescent="0.25">
      <c r="A712">
        <f t="shared" si="11"/>
        <v>708</v>
      </c>
      <c r="B712" s="1">
        <v>1471</v>
      </c>
      <c r="C712" s="1" t="s">
        <v>3</v>
      </c>
      <c r="D712" s="1">
        <v>0</v>
      </c>
      <c r="E712" s="1">
        <v>70.873378000000002</v>
      </c>
      <c r="F712" s="5" t="s">
        <v>8</v>
      </c>
    </row>
    <row r="713" spans="1:6" x14ac:dyDescent="0.25">
      <c r="A713">
        <f t="shared" si="11"/>
        <v>709</v>
      </c>
      <c r="B713" s="1">
        <v>1472</v>
      </c>
      <c r="C713" s="1" t="s">
        <v>3</v>
      </c>
      <c r="D713" s="1">
        <v>0</v>
      </c>
      <c r="E713" s="1">
        <v>60.266627999999997</v>
      </c>
      <c r="F713" s="5" t="s">
        <v>8</v>
      </c>
    </row>
    <row r="714" spans="1:6" x14ac:dyDescent="0.25">
      <c r="A714">
        <f t="shared" si="11"/>
        <v>710</v>
      </c>
      <c r="B714" s="1">
        <v>1473</v>
      </c>
      <c r="C714" s="1" t="s">
        <v>3</v>
      </c>
      <c r="D714" s="1">
        <v>0</v>
      </c>
      <c r="E714" s="1">
        <v>201.282535</v>
      </c>
      <c r="F714" s="5" t="s">
        <v>8</v>
      </c>
    </row>
    <row r="715" spans="1:6" x14ac:dyDescent="0.25">
      <c r="A715">
        <f t="shared" si="11"/>
        <v>711</v>
      </c>
      <c r="B715" s="1">
        <v>1474</v>
      </c>
      <c r="C715" s="1" t="s">
        <v>3</v>
      </c>
      <c r="D715" s="1">
        <v>0</v>
      </c>
      <c r="E715" s="1">
        <v>185.818952</v>
      </c>
      <c r="F715" s="5" t="s">
        <v>8</v>
      </c>
    </row>
    <row r="716" spans="1:6" x14ac:dyDescent="0.25">
      <c r="A716">
        <f t="shared" si="11"/>
        <v>712</v>
      </c>
      <c r="B716" s="1">
        <v>1475</v>
      </c>
      <c r="C716" s="1" t="s">
        <v>3</v>
      </c>
      <c r="D716" s="1">
        <v>0</v>
      </c>
      <c r="E716" s="1">
        <v>261.27693199999999</v>
      </c>
      <c r="F716" s="5" t="s">
        <v>8</v>
      </c>
    </row>
    <row r="717" spans="1:6" x14ac:dyDescent="0.25">
      <c r="A717">
        <f t="shared" si="11"/>
        <v>713</v>
      </c>
      <c r="B717" s="1">
        <v>1476</v>
      </c>
      <c r="C717" s="1" t="s">
        <v>3</v>
      </c>
      <c r="D717" s="1">
        <v>0</v>
      </c>
      <c r="E717" s="1">
        <v>338.56474500000002</v>
      </c>
      <c r="F717" s="5" t="s">
        <v>8</v>
      </c>
    </row>
    <row r="718" spans="1:6" x14ac:dyDescent="0.25">
      <c r="A718">
        <f t="shared" si="11"/>
        <v>714</v>
      </c>
      <c r="B718" s="1">
        <v>1477</v>
      </c>
      <c r="C718" s="1" t="s">
        <v>3</v>
      </c>
      <c r="D718" s="1">
        <v>0</v>
      </c>
      <c r="E718" s="1">
        <v>386.40800300000001</v>
      </c>
      <c r="F718" s="5" t="s">
        <v>8</v>
      </c>
    </row>
    <row r="719" spans="1:6" x14ac:dyDescent="0.25">
      <c r="A719">
        <f t="shared" si="11"/>
        <v>715</v>
      </c>
      <c r="B719" s="1">
        <v>1478</v>
      </c>
      <c r="C719" s="1" t="s">
        <v>3</v>
      </c>
      <c r="D719" s="1">
        <v>0</v>
      </c>
      <c r="E719" s="1">
        <v>273.99248399999999</v>
      </c>
      <c r="F719" s="5" t="s">
        <v>8</v>
      </c>
    </row>
    <row r="720" spans="1:6" x14ac:dyDescent="0.25">
      <c r="A720">
        <f t="shared" si="11"/>
        <v>716</v>
      </c>
      <c r="B720" s="1">
        <v>1480</v>
      </c>
      <c r="C720" s="1" t="s">
        <v>3</v>
      </c>
      <c r="D720" s="1">
        <v>0</v>
      </c>
      <c r="E720" s="1">
        <v>278.797776</v>
      </c>
      <c r="F720" s="5" t="s">
        <v>8</v>
      </c>
    </row>
    <row r="721" spans="1:6" x14ac:dyDescent="0.25">
      <c r="A721">
        <f t="shared" si="11"/>
        <v>717</v>
      </c>
      <c r="B721" s="1">
        <v>1481</v>
      </c>
      <c r="C721" s="1" t="s">
        <v>3</v>
      </c>
      <c r="D721" s="1">
        <v>0</v>
      </c>
      <c r="E721" s="1">
        <v>251.989069</v>
      </c>
      <c r="F721" s="5" t="s">
        <v>8</v>
      </c>
    </row>
    <row r="722" spans="1:6" x14ac:dyDescent="0.25">
      <c r="A722">
        <f t="shared" si="11"/>
        <v>718</v>
      </c>
      <c r="B722" s="1">
        <v>1482</v>
      </c>
      <c r="C722" s="1" t="s">
        <v>3</v>
      </c>
      <c r="D722" s="1">
        <v>0</v>
      </c>
      <c r="E722" s="1">
        <v>146.4067</v>
      </c>
      <c r="F722" s="5" t="s">
        <v>8</v>
      </c>
    </row>
    <row r="723" spans="1:6" x14ac:dyDescent="0.25">
      <c r="A723">
        <f t="shared" si="11"/>
        <v>719</v>
      </c>
      <c r="B723" s="1">
        <v>1483</v>
      </c>
      <c r="C723" s="1" t="s">
        <v>3</v>
      </c>
      <c r="D723" s="1">
        <v>0</v>
      </c>
      <c r="E723" s="1">
        <v>129.901974</v>
      </c>
      <c r="F723" s="5" t="s">
        <v>8</v>
      </c>
    </row>
    <row r="724" spans="1:6" x14ac:dyDescent="0.25">
      <c r="A724">
        <f t="shared" si="11"/>
        <v>720</v>
      </c>
      <c r="B724" s="1">
        <v>1484</v>
      </c>
      <c r="C724" s="1" t="s">
        <v>3</v>
      </c>
      <c r="D724" s="1">
        <v>0</v>
      </c>
      <c r="E724" s="1">
        <v>138.880066</v>
      </c>
      <c r="F724" s="5" t="s">
        <v>8</v>
      </c>
    </row>
    <row r="725" spans="1:6" x14ac:dyDescent="0.25">
      <c r="A725">
        <f t="shared" si="11"/>
        <v>721</v>
      </c>
      <c r="B725" s="1">
        <v>1485</v>
      </c>
      <c r="C725" s="1" t="s">
        <v>3</v>
      </c>
      <c r="D725" s="1">
        <v>0</v>
      </c>
      <c r="E725" s="1">
        <v>222.38892799999999</v>
      </c>
      <c r="F725" s="5" t="s">
        <v>8</v>
      </c>
    </row>
    <row r="726" spans="1:6" x14ac:dyDescent="0.25">
      <c r="A726">
        <f t="shared" si="11"/>
        <v>722</v>
      </c>
      <c r="B726" s="1">
        <v>1486</v>
      </c>
      <c r="C726" s="1" t="s">
        <v>3</v>
      </c>
      <c r="D726" s="1">
        <v>0</v>
      </c>
      <c r="E726" s="1">
        <v>159.63993600000001</v>
      </c>
      <c r="F726" s="5" t="s">
        <v>8</v>
      </c>
    </row>
    <row r="727" spans="1:6" x14ac:dyDescent="0.25">
      <c r="A727">
        <f t="shared" si="11"/>
        <v>723</v>
      </c>
      <c r="B727" s="1">
        <v>1487</v>
      </c>
      <c r="C727" s="1" t="s">
        <v>3</v>
      </c>
      <c r="D727" s="1">
        <v>0</v>
      </c>
      <c r="E727" s="1">
        <v>470.97498400000001</v>
      </c>
      <c r="F727" s="5" t="s">
        <v>8</v>
      </c>
    </row>
    <row r="728" spans="1:6" x14ac:dyDescent="0.25">
      <c r="A728">
        <f t="shared" si="11"/>
        <v>724</v>
      </c>
      <c r="B728" s="1">
        <v>1488</v>
      </c>
      <c r="C728" s="1" t="s">
        <v>3</v>
      </c>
      <c r="D728" s="1">
        <v>0</v>
      </c>
      <c r="E728" s="1">
        <v>150.75075000000001</v>
      </c>
      <c r="F728" s="5" t="s">
        <v>8</v>
      </c>
    </row>
    <row r="729" spans="1:6" x14ac:dyDescent="0.25">
      <c r="A729">
        <f t="shared" si="11"/>
        <v>725</v>
      </c>
      <c r="B729" s="1">
        <v>1489</v>
      </c>
      <c r="C729" s="1" t="s">
        <v>3</v>
      </c>
      <c r="D729" s="1">
        <v>0</v>
      </c>
      <c r="E729" s="1">
        <v>221.336758</v>
      </c>
      <c r="F729" s="5" t="s">
        <v>8</v>
      </c>
    </row>
    <row r="730" spans="1:6" x14ac:dyDescent="0.25">
      <c r="A730">
        <f t="shared" si="11"/>
        <v>726</v>
      </c>
      <c r="B730" s="1">
        <v>1491</v>
      </c>
      <c r="C730" s="1" t="s">
        <v>3</v>
      </c>
      <c r="D730" s="1">
        <v>0</v>
      </c>
      <c r="E730" s="1">
        <v>214.69612000000001</v>
      </c>
      <c r="F730" s="5" t="s">
        <v>8</v>
      </c>
    </row>
    <row r="731" spans="1:6" x14ac:dyDescent="0.25">
      <c r="A731">
        <f t="shared" si="11"/>
        <v>727</v>
      </c>
      <c r="B731" s="1">
        <v>1492</v>
      </c>
      <c r="C731" s="1" t="s">
        <v>3</v>
      </c>
      <c r="D731" s="1">
        <v>0</v>
      </c>
      <c r="E731" s="1">
        <v>386.93557499999997</v>
      </c>
      <c r="F731" s="5" t="s">
        <v>8</v>
      </c>
    </row>
    <row r="732" spans="1:6" x14ac:dyDescent="0.25">
      <c r="A732">
        <f t="shared" si="11"/>
        <v>728</v>
      </c>
      <c r="B732" s="1">
        <v>1493</v>
      </c>
      <c r="C732" s="1" t="s">
        <v>3</v>
      </c>
      <c r="D732" s="1">
        <v>0</v>
      </c>
      <c r="E732" s="1">
        <v>85.181622000000004</v>
      </c>
      <c r="F732" s="5" t="s">
        <v>8</v>
      </c>
    </row>
    <row r="733" spans="1:6" x14ac:dyDescent="0.25">
      <c r="A733">
        <f t="shared" si="11"/>
        <v>729</v>
      </c>
      <c r="B733" s="1">
        <v>1494</v>
      </c>
      <c r="C733" s="1" t="s">
        <v>3</v>
      </c>
      <c r="D733" s="1">
        <v>0</v>
      </c>
      <c r="E733" s="1">
        <v>360.92877099999998</v>
      </c>
      <c r="F733" s="5" t="s">
        <v>8</v>
      </c>
    </row>
    <row r="734" spans="1:6" x14ac:dyDescent="0.25">
      <c r="A734">
        <f t="shared" si="11"/>
        <v>730</v>
      </c>
      <c r="B734" s="1">
        <v>1495</v>
      </c>
      <c r="C734" s="1" t="s">
        <v>3</v>
      </c>
      <c r="D734" s="1">
        <v>0</v>
      </c>
      <c r="E734" s="1">
        <v>139.20296200000001</v>
      </c>
      <c r="F734" s="5" t="s">
        <v>8</v>
      </c>
    </row>
    <row r="735" spans="1:6" x14ac:dyDescent="0.25">
      <c r="A735">
        <f t="shared" si="11"/>
        <v>731</v>
      </c>
      <c r="B735" s="1">
        <v>1496</v>
      </c>
      <c r="C735" s="1" t="s">
        <v>3</v>
      </c>
      <c r="D735" s="1">
        <v>0</v>
      </c>
      <c r="E735" s="1">
        <v>203.965462</v>
      </c>
      <c r="F735" s="5" t="s">
        <v>8</v>
      </c>
    </row>
    <row r="736" spans="1:6" x14ac:dyDescent="0.25">
      <c r="A736">
        <f t="shared" si="11"/>
        <v>732</v>
      </c>
      <c r="B736" s="1">
        <v>1497</v>
      </c>
      <c r="C736" s="1" t="s">
        <v>3</v>
      </c>
      <c r="D736" s="1">
        <v>0</v>
      </c>
      <c r="E736" s="1">
        <v>494.299824</v>
      </c>
      <c r="F736" s="5" t="s">
        <v>8</v>
      </c>
    </row>
    <row r="737" spans="1:6" x14ac:dyDescent="0.25">
      <c r="A737">
        <f t="shared" si="11"/>
        <v>733</v>
      </c>
      <c r="B737" s="1">
        <v>1498</v>
      </c>
      <c r="C737" s="1" t="s">
        <v>3</v>
      </c>
      <c r="D737" s="1">
        <v>0</v>
      </c>
      <c r="E737" s="1">
        <v>43.313718000000001</v>
      </c>
      <c r="F737" s="5" t="s">
        <v>8</v>
      </c>
    </row>
    <row r="738" spans="1:6" x14ac:dyDescent="0.25">
      <c r="A738">
        <f t="shared" si="11"/>
        <v>734</v>
      </c>
      <c r="B738" s="1">
        <v>1499</v>
      </c>
      <c r="C738" s="1" t="s">
        <v>3</v>
      </c>
      <c r="D738" s="1">
        <v>0</v>
      </c>
      <c r="E738" s="1">
        <v>463.88124099999999</v>
      </c>
      <c r="F738" s="5" t="s">
        <v>8</v>
      </c>
    </row>
    <row r="739" spans="1:6" x14ac:dyDescent="0.25">
      <c r="A739">
        <f t="shared" si="11"/>
        <v>735</v>
      </c>
      <c r="B739" s="1">
        <v>1501</v>
      </c>
      <c r="C739" s="1" t="s">
        <v>3</v>
      </c>
      <c r="D739" s="1">
        <v>0</v>
      </c>
      <c r="E739" s="1">
        <v>401.08762200000001</v>
      </c>
      <c r="F739" s="5" t="s">
        <v>8</v>
      </c>
    </row>
    <row r="740" spans="1:6" x14ac:dyDescent="0.25">
      <c r="A740">
        <f t="shared" si="11"/>
        <v>736</v>
      </c>
      <c r="B740" s="1">
        <v>1502</v>
      </c>
      <c r="C740" s="1" t="s">
        <v>3</v>
      </c>
      <c r="D740" s="1">
        <v>0</v>
      </c>
      <c r="E740" s="1">
        <v>153.503331</v>
      </c>
      <c r="F740" s="5" t="s">
        <v>8</v>
      </c>
    </row>
    <row r="741" spans="1:6" x14ac:dyDescent="0.25">
      <c r="A741">
        <f t="shared" si="11"/>
        <v>737</v>
      </c>
      <c r="B741" s="1">
        <v>1503</v>
      </c>
      <c r="C741" s="1" t="s">
        <v>3</v>
      </c>
      <c r="D741" s="1">
        <v>0</v>
      </c>
      <c r="E741" s="1">
        <v>341.86168300000003</v>
      </c>
      <c r="F741" s="5" t="s">
        <v>8</v>
      </c>
    </row>
    <row r="742" spans="1:6" x14ac:dyDescent="0.25">
      <c r="A742">
        <f t="shared" si="11"/>
        <v>738</v>
      </c>
      <c r="B742" s="1">
        <v>1504</v>
      </c>
      <c r="C742" s="1" t="s">
        <v>3</v>
      </c>
      <c r="D742" s="1">
        <v>0</v>
      </c>
      <c r="E742" s="1">
        <v>295.85702600000002</v>
      </c>
      <c r="F742" s="5" t="s">
        <v>8</v>
      </c>
    </row>
    <row r="743" spans="1:6" x14ac:dyDescent="0.25">
      <c r="A743">
        <f t="shared" si="11"/>
        <v>739</v>
      </c>
      <c r="B743" s="1">
        <v>1505</v>
      </c>
      <c r="C743" s="1" t="s">
        <v>3</v>
      </c>
      <c r="D743" s="1">
        <v>0</v>
      </c>
      <c r="E743" s="1">
        <v>368.76040699999999</v>
      </c>
      <c r="F743" s="5" t="s">
        <v>8</v>
      </c>
    </row>
    <row r="744" spans="1:6" x14ac:dyDescent="0.25">
      <c r="A744">
        <f t="shared" si="11"/>
        <v>740</v>
      </c>
      <c r="B744" s="1">
        <v>1506</v>
      </c>
      <c r="C744" s="1" t="s">
        <v>3</v>
      </c>
      <c r="D744" s="1">
        <v>0</v>
      </c>
      <c r="E744" s="1">
        <v>107.640854</v>
      </c>
      <c r="F744" s="5" t="s">
        <v>8</v>
      </c>
    </row>
    <row r="745" spans="1:6" x14ac:dyDescent="0.25">
      <c r="A745">
        <f t="shared" si="11"/>
        <v>741</v>
      </c>
      <c r="B745" s="1">
        <v>1507</v>
      </c>
      <c r="C745" s="1" t="s">
        <v>3</v>
      </c>
      <c r="D745" s="1">
        <v>0</v>
      </c>
      <c r="E745" s="1">
        <v>329.50194699999997</v>
      </c>
      <c r="F745" s="5" t="s">
        <v>8</v>
      </c>
    </row>
    <row r="746" spans="1:6" x14ac:dyDescent="0.25">
      <c r="A746">
        <f t="shared" si="11"/>
        <v>742</v>
      </c>
      <c r="B746" s="1">
        <v>1508</v>
      </c>
      <c r="C746" s="1" t="s">
        <v>3</v>
      </c>
      <c r="D746" s="1">
        <v>0</v>
      </c>
      <c r="E746" s="1">
        <v>48.265911000000003</v>
      </c>
      <c r="F746" s="5" t="s">
        <v>8</v>
      </c>
    </row>
    <row r="747" spans="1:6" x14ac:dyDescent="0.25">
      <c r="A747">
        <f t="shared" si="11"/>
        <v>743</v>
      </c>
      <c r="B747" s="1">
        <v>1509</v>
      </c>
      <c r="C747" s="1" t="s">
        <v>3</v>
      </c>
      <c r="D747" s="1">
        <v>0</v>
      </c>
      <c r="E747" s="1">
        <v>282.25862899999998</v>
      </c>
      <c r="F747" s="5" t="s">
        <v>8</v>
      </c>
    </row>
    <row r="748" spans="1:6" x14ac:dyDescent="0.25">
      <c r="A748">
        <f t="shared" si="11"/>
        <v>744</v>
      </c>
      <c r="B748" s="1">
        <v>1510</v>
      </c>
      <c r="C748" s="1" t="s">
        <v>3</v>
      </c>
      <c r="D748" s="1">
        <v>0</v>
      </c>
      <c r="E748" s="1">
        <v>272.11635999999999</v>
      </c>
      <c r="F748" s="5" t="s">
        <v>8</v>
      </c>
    </row>
    <row r="749" spans="1:6" x14ac:dyDescent="0.25">
      <c r="A749">
        <f t="shared" si="11"/>
        <v>745</v>
      </c>
      <c r="B749" s="1">
        <v>1511</v>
      </c>
      <c r="C749" s="1" t="s">
        <v>3</v>
      </c>
      <c r="D749" s="1">
        <v>0</v>
      </c>
      <c r="E749" s="1">
        <v>372.032554</v>
      </c>
      <c r="F749" s="5" t="s">
        <v>8</v>
      </c>
    </row>
    <row r="750" spans="1:6" x14ac:dyDescent="0.25">
      <c r="A750">
        <f t="shared" si="11"/>
        <v>746</v>
      </c>
      <c r="B750" s="1">
        <v>1512</v>
      </c>
      <c r="C750" s="1" t="s">
        <v>3</v>
      </c>
      <c r="D750" s="1">
        <v>0</v>
      </c>
      <c r="E750" s="1">
        <v>390.597779</v>
      </c>
      <c r="F750" s="5" t="s">
        <v>8</v>
      </c>
    </row>
    <row r="751" spans="1:6" x14ac:dyDescent="0.25">
      <c r="A751">
        <f t="shared" si="11"/>
        <v>747</v>
      </c>
      <c r="B751" s="1">
        <v>1513</v>
      </c>
      <c r="C751" s="1" t="s">
        <v>3</v>
      </c>
      <c r="D751" s="1">
        <v>0</v>
      </c>
      <c r="E751" s="1">
        <v>695.86832700000002</v>
      </c>
      <c r="F751" s="5" t="s">
        <v>8</v>
      </c>
    </row>
    <row r="752" spans="1:6" x14ac:dyDescent="0.25">
      <c r="A752">
        <f t="shared" si="11"/>
        <v>748</v>
      </c>
      <c r="B752" s="1">
        <v>1514</v>
      </c>
      <c r="C752" s="1" t="s">
        <v>3</v>
      </c>
      <c r="D752" s="1">
        <v>0</v>
      </c>
      <c r="E752" s="1">
        <v>185.01171099999999</v>
      </c>
      <c r="F752" s="5" t="s">
        <v>8</v>
      </c>
    </row>
    <row r="753" spans="1:6" x14ac:dyDescent="0.25">
      <c r="A753">
        <f t="shared" si="11"/>
        <v>749</v>
      </c>
      <c r="B753" s="1">
        <v>1515</v>
      </c>
      <c r="C753" s="1" t="s">
        <v>3</v>
      </c>
      <c r="D753" s="1">
        <v>0</v>
      </c>
      <c r="E753" s="1">
        <v>141.97357</v>
      </c>
      <c r="F753" s="5" t="s">
        <v>8</v>
      </c>
    </row>
    <row r="754" spans="1:6" x14ac:dyDescent="0.25">
      <c r="A754">
        <f t="shared" si="11"/>
        <v>750</v>
      </c>
      <c r="B754" s="1">
        <v>1516</v>
      </c>
      <c r="C754" s="1" t="s">
        <v>3</v>
      </c>
      <c r="D754" s="1">
        <v>0</v>
      </c>
      <c r="E754" s="1">
        <v>219.08436</v>
      </c>
      <c r="F754" s="5" t="s">
        <v>8</v>
      </c>
    </row>
    <row r="755" spans="1:6" x14ac:dyDescent="0.25">
      <c r="A755">
        <f t="shared" si="11"/>
        <v>751</v>
      </c>
      <c r="B755" s="1">
        <v>1517</v>
      </c>
      <c r="C755" s="1" t="s">
        <v>3</v>
      </c>
      <c r="D755" s="1">
        <v>0</v>
      </c>
      <c r="E755" s="1">
        <v>110.30137999999999</v>
      </c>
      <c r="F755" s="5" t="s">
        <v>8</v>
      </c>
    </row>
    <row r="756" spans="1:6" x14ac:dyDescent="0.25">
      <c r="A756">
        <f t="shared" si="11"/>
        <v>752</v>
      </c>
      <c r="B756" s="1">
        <v>1518</v>
      </c>
      <c r="C756" s="1" t="s">
        <v>3</v>
      </c>
      <c r="D756" s="1">
        <v>0</v>
      </c>
      <c r="E756" s="1">
        <v>348.23938399999997</v>
      </c>
      <c r="F756" s="5" t="s">
        <v>8</v>
      </c>
    </row>
    <row r="757" spans="1:6" x14ac:dyDescent="0.25">
      <c r="A757">
        <f t="shared" si="11"/>
        <v>753</v>
      </c>
      <c r="B757" s="1">
        <v>1519</v>
      </c>
      <c r="C757" s="1" t="s">
        <v>3</v>
      </c>
      <c r="D757" s="1">
        <v>0</v>
      </c>
      <c r="E757" s="1">
        <v>612.32599500000003</v>
      </c>
      <c r="F757" s="5" t="s">
        <v>8</v>
      </c>
    </row>
    <row r="758" spans="1:6" x14ac:dyDescent="0.25">
      <c r="A758">
        <f t="shared" si="11"/>
        <v>754</v>
      </c>
      <c r="B758" s="1">
        <v>1520</v>
      </c>
      <c r="C758" s="1" t="s">
        <v>3</v>
      </c>
      <c r="D758" s="1">
        <v>0</v>
      </c>
      <c r="E758" s="1">
        <v>181.32316700000001</v>
      </c>
      <c r="F758" s="5" t="s">
        <v>8</v>
      </c>
    </row>
    <row r="759" spans="1:6" x14ac:dyDescent="0.25">
      <c r="A759">
        <f t="shared" si="11"/>
        <v>755</v>
      </c>
      <c r="B759" s="1">
        <v>1521</v>
      </c>
      <c r="C759" s="1" t="s">
        <v>3</v>
      </c>
      <c r="D759" s="1">
        <v>0</v>
      </c>
      <c r="E759" s="1">
        <v>221.87544399999999</v>
      </c>
      <c r="F759" s="5" t="s">
        <v>8</v>
      </c>
    </row>
    <row r="760" spans="1:6" x14ac:dyDescent="0.25">
      <c r="A760">
        <f t="shared" si="11"/>
        <v>756</v>
      </c>
      <c r="B760" s="1">
        <v>1522</v>
      </c>
      <c r="C760" s="1" t="s">
        <v>3</v>
      </c>
      <c r="D760" s="1">
        <v>0</v>
      </c>
      <c r="E760" s="1">
        <v>165.45732000000001</v>
      </c>
      <c r="F760" s="5" t="s">
        <v>8</v>
      </c>
    </row>
    <row r="761" spans="1:6" x14ac:dyDescent="0.25">
      <c r="A761">
        <f t="shared" si="11"/>
        <v>757</v>
      </c>
      <c r="B761" s="1">
        <v>1523</v>
      </c>
      <c r="C761" s="1" t="s">
        <v>3</v>
      </c>
      <c r="D761" s="1">
        <v>0</v>
      </c>
      <c r="E761" s="1">
        <v>208.716915</v>
      </c>
      <c r="F761" s="5" t="s">
        <v>8</v>
      </c>
    </row>
    <row r="762" spans="1:6" x14ac:dyDescent="0.25">
      <c r="A762">
        <f t="shared" si="11"/>
        <v>758</v>
      </c>
      <c r="B762" s="1">
        <v>1524</v>
      </c>
      <c r="C762" s="1" t="s">
        <v>3</v>
      </c>
      <c r="D762" s="1">
        <v>0</v>
      </c>
      <c r="E762" s="1">
        <v>458.30274800000001</v>
      </c>
      <c r="F762" s="5" t="s">
        <v>8</v>
      </c>
    </row>
    <row r="763" spans="1:6" x14ac:dyDescent="0.25">
      <c r="A763">
        <f t="shared" si="11"/>
        <v>759</v>
      </c>
      <c r="B763" s="1">
        <v>1525</v>
      </c>
      <c r="C763" s="1" t="s">
        <v>3</v>
      </c>
      <c r="D763" s="1">
        <v>0</v>
      </c>
      <c r="E763" s="1">
        <v>117.21154900000001</v>
      </c>
      <c r="F763" s="5" t="s">
        <v>8</v>
      </c>
    </row>
    <row r="764" spans="1:6" x14ac:dyDescent="0.25">
      <c r="A764">
        <f t="shared" si="11"/>
        <v>760</v>
      </c>
      <c r="B764" s="1">
        <v>1526</v>
      </c>
      <c r="C764" s="1" t="s">
        <v>3</v>
      </c>
      <c r="D764" s="1">
        <v>0</v>
      </c>
      <c r="E764" s="1">
        <v>424.63274799999999</v>
      </c>
      <c r="F764" s="5" t="s">
        <v>8</v>
      </c>
    </row>
    <row r="765" spans="1:6" x14ac:dyDescent="0.25">
      <c r="A765">
        <f t="shared" si="11"/>
        <v>761</v>
      </c>
      <c r="B765" s="1">
        <v>1527</v>
      </c>
      <c r="C765" s="1" t="s">
        <v>3</v>
      </c>
      <c r="D765" s="1">
        <v>0</v>
      </c>
      <c r="E765" s="1">
        <v>385.20138600000001</v>
      </c>
      <c r="F765" s="5" t="s">
        <v>8</v>
      </c>
    </row>
    <row r="766" spans="1:6" x14ac:dyDescent="0.25">
      <c r="A766">
        <f t="shared" si="11"/>
        <v>762</v>
      </c>
      <c r="B766" s="1">
        <v>1528</v>
      </c>
      <c r="C766" s="1" t="s">
        <v>3</v>
      </c>
      <c r="D766" s="1">
        <v>0</v>
      </c>
      <c r="E766" s="1">
        <v>199.35690399999999</v>
      </c>
      <c r="F766" s="5" t="s">
        <v>8</v>
      </c>
    </row>
    <row r="767" spans="1:6" x14ac:dyDescent="0.25">
      <c r="A767">
        <f t="shared" si="11"/>
        <v>763</v>
      </c>
      <c r="B767" s="1">
        <v>1529</v>
      </c>
      <c r="C767" s="1" t="s">
        <v>3</v>
      </c>
      <c r="D767" s="1">
        <v>0</v>
      </c>
      <c r="E767" s="1">
        <v>207.14804699999999</v>
      </c>
      <c r="F767" s="5" t="s">
        <v>8</v>
      </c>
    </row>
    <row r="768" spans="1:6" x14ac:dyDescent="0.25">
      <c r="A768">
        <f t="shared" si="11"/>
        <v>764</v>
      </c>
      <c r="B768" s="1">
        <v>1530</v>
      </c>
      <c r="C768" s="1" t="s">
        <v>3</v>
      </c>
      <c r="D768" s="1">
        <v>0</v>
      </c>
      <c r="E768" s="1">
        <v>156.11030299999999</v>
      </c>
      <c r="F768" s="5" t="s">
        <v>8</v>
      </c>
    </row>
    <row r="769" spans="1:6" x14ac:dyDescent="0.25">
      <c r="A769">
        <f t="shared" si="11"/>
        <v>765</v>
      </c>
      <c r="B769" s="1">
        <v>1531</v>
      </c>
      <c r="C769" s="1" t="s">
        <v>3</v>
      </c>
      <c r="D769" s="1">
        <v>0</v>
      </c>
      <c r="E769" s="1">
        <v>485.70518199999998</v>
      </c>
      <c r="F769" s="5" t="s">
        <v>8</v>
      </c>
    </row>
    <row r="770" spans="1:6" x14ac:dyDescent="0.25">
      <c r="A770">
        <f t="shared" si="11"/>
        <v>766</v>
      </c>
      <c r="B770" s="1">
        <v>1532</v>
      </c>
      <c r="C770" s="1" t="s">
        <v>3</v>
      </c>
      <c r="D770" s="1">
        <v>0</v>
      </c>
      <c r="E770" s="1">
        <v>468.54967399999998</v>
      </c>
      <c r="F770" s="5" t="s">
        <v>8</v>
      </c>
    </row>
    <row r="771" spans="1:6" x14ac:dyDescent="0.25">
      <c r="A771">
        <f t="shared" si="11"/>
        <v>767</v>
      </c>
      <c r="B771" s="1">
        <v>1533</v>
      </c>
      <c r="C771" s="1" t="s">
        <v>3</v>
      </c>
      <c r="D771" s="1">
        <v>0</v>
      </c>
      <c r="E771" s="1">
        <v>184.40529599999999</v>
      </c>
      <c r="F771" s="5" t="s">
        <v>8</v>
      </c>
    </row>
    <row r="772" spans="1:6" x14ac:dyDescent="0.25">
      <c r="A772">
        <f t="shared" si="11"/>
        <v>768</v>
      </c>
      <c r="B772" s="1">
        <v>1534</v>
      </c>
      <c r="C772" s="1" t="s">
        <v>3</v>
      </c>
      <c r="D772" s="1">
        <v>0</v>
      </c>
      <c r="E772" s="1">
        <v>77.595746000000005</v>
      </c>
      <c r="F772" s="5" t="s">
        <v>8</v>
      </c>
    </row>
    <row r="773" spans="1:6" x14ac:dyDescent="0.25">
      <c r="A773">
        <f t="shared" si="11"/>
        <v>769</v>
      </c>
      <c r="B773" s="1">
        <v>1535</v>
      </c>
      <c r="C773" s="1" t="s">
        <v>3</v>
      </c>
      <c r="D773" s="1">
        <v>0</v>
      </c>
      <c r="E773" s="1">
        <v>281.74453299999999</v>
      </c>
      <c r="F773" s="5" t="s">
        <v>8</v>
      </c>
    </row>
    <row r="774" spans="1:6" x14ac:dyDescent="0.25">
      <c r="A774">
        <f t="shared" si="11"/>
        <v>770</v>
      </c>
      <c r="B774" s="1">
        <v>1536</v>
      </c>
      <c r="C774" s="1" t="s">
        <v>3</v>
      </c>
      <c r="D774" s="1">
        <v>0</v>
      </c>
      <c r="E774" s="1">
        <v>473.37342999999998</v>
      </c>
      <c r="F774" s="5" t="s">
        <v>8</v>
      </c>
    </row>
    <row r="775" spans="1:6" x14ac:dyDescent="0.25">
      <c r="A775">
        <f t="shared" ref="A775:A838" si="12">A774+1</f>
        <v>771</v>
      </c>
      <c r="B775" s="1">
        <v>1537</v>
      </c>
      <c r="C775" s="1" t="s">
        <v>3</v>
      </c>
      <c r="D775" s="1">
        <v>0</v>
      </c>
      <c r="E775" s="1">
        <v>219.129775</v>
      </c>
      <c r="F775" s="5" t="s">
        <v>8</v>
      </c>
    </row>
    <row r="776" spans="1:6" x14ac:dyDescent="0.25">
      <c r="A776">
        <f t="shared" si="12"/>
        <v>772</v>
      </c>
      <c r="B776" s="1">
        <v>1538</v>
      </c>
      <c r="C776" s="1" t="s">
        <v>3</v>
      </c>
      <c r="D776" s="1">
        <v>0</v>
      </c>
      <c r="E776" s="1">
        <v>122.15368700000001</v>
      </c>
      <c r="F776" s="5" t="s">
        <v>8</v>
      </c>
    </row>
    <row r="777" spans="1:6" x14ac:dyDescent="0.25">
      <c r="A777">
        <f t="shared" si="12"/>
        <v>773</v>
      </c>
      <c r="B777" s="1">
        <v>1539</v>
      </c>
      <c r="C777" s="1" t="s">
        <v>3</v>
      </c>
      <c r="D777" s="1">
        <v>0</v>
      </c>
      <c r="E777" s="1">
        <v>280.08848599999999</v>
      </c>
      <c r="F777" s="5" t="s">
        <v>8</v>
      </c>
    </row>
    <row r="778" spans="1:6" x14ac:dyDescent="0.25">
      <c r="A778">
        <f t="shared" si="12"/>
        <v>774</v>
      </c>
      <c r="B778" s="1">
        <v>1540</v>
      </c>
      <c r="C778" s="1" t="s">
        <v>3</v>
      </c>
      <c r="D778" s="1">
        <v>0</v>
      </c>
      <c r="E778" s="1">
        <v>137.637834</v>
      </c>
      <c r="F778" s="5" t="s">
        <v>8</v>
      </c>
    </row>
    <row r="779" spans="1:6" x14ac:dyDescent="0.25">
      <c r="A779">
        <f t="shared" si="12"/>
        <v>775</v>
      </c>
      <c r="B779" s="1">
        <v>1541</v>
      </c>
      <c r="C779" s="1" t="s">
        <v>3</v>
      </c>
      <c r="D779" s="1">
        <v>0</v>
      </c>
      <c r="E779" s="1">
        <v>126.248957</v>
      </c>
      <c r="F779" s="5" t="s">
        <v>8</v>
      </c>
    </row>
    <row r="780" spans="1:6" x14ac:dyDescent="0.25">
      <c r="A780">
        <f t="shared" si="12"/>
        <v>776</v>
      </c>
      <c r="B780" s="1">
        <v>1542</v>
      </c>
      <c r="C780" s="1" t="s">
        <v>3</v>
      </c>
      <c r="D780" s="1">
        <v>0</v>
      </c>
      <c r="E780" s="1">
        <v>304.93356299999999</v>
      </c>
      <c r="F780" s="5" t="s">
        <v>8</v>
      </c>
    </row>
    <row r="781" spans="1:6" x14ac:dyDescent="0.25">
      <c r="A781">
        <f t="shared" si="12"/>
        <v>777</v>
      </c>
      <c r="B781" s="1">
        <v>1543</v>
      </c>
      <c r="C781" s="1" t="s">
        <v>3</v>
      </c>
      <c r="D781" s="1">
        <v>0</v>
      </c>
      <c r="E781" s="1">
        <v>150.23428999999999</v>
      </c>
      <c r="F781" s="5" t="s">
        <v>8</v>
      </c>
    </row>
    <row r="782" spans="1:6" x14ac:dyDescent="0.25">
      <c r="A782">
        <f t="shared" si="12"/>
        <v>778</v>
      </c>
      <c r="B782" s="1">
        <v>1544</v>
      </c>
      <c r="C782" s="1" t="s">
        <v>3</v>
      </c>
      <c r="D782" s="1">
        <v>0</v>
      </c>
      <c r="E782" s="1">
        <v>204.01534000000001</v>
      </c>
      <c r="F782" s="5" t="s">
        <v>8</v>
      </c>
    </row>
    <row r="783" spans="1:6" x14ac:dyDescent="0.25">
      <c r="A783">
        <f t="shared" si="12"/>
        <v>779</v>
      </c>
      <c r="B783" s="1">
        <v>1545</v>
      </c>
      <c r="C783" s="1" t="s">
        <v>3</v>
      </c>
      <c r="D783" s="1">
        <v>0</v>
      </c>
      <c r="E783" s="1">
        <v>282.70753400000001</v>
      </c>
      <c r="F783" s="5" t="s">
        <v>8</v>
      </c>
    </row>
    <row r="784" spans="1:6" x14ac:dyDescent="0.25">
      <c r="A784">
        <f t="shared" si="12"/>
        <v>780</v>
      </c>
      <c r="B784" s="1">
        <v>1546</v>
      </c>
      <c r="C784" s="1" t="s">
        <v>3</v>
      </c>
      <c r="D784" s="1">
        <v>0</v>
      </c>
      <c r="E784" s="1">
        <v>612.77844300000004</v>
      </c>
      <c r="F784" s="5" t="s">
        <v>8</v>
      </c>
    </row>
    <row r="785" spans="1:6" x14ac:dyDescent="0.25">
      <c r="A785">
        <f t="shared" si="12"/>
        <v>781</v>
      </c>
      <c r="B785" s="1">
        <v>1547</v>
      </c>
      <c r="C785" s="1" t="s">
        <v>3</v>
      </c>
      <c r="D785" s="1">
        <v>0</v>
      </c>
      <c r="E785" s="1">
        <v>435.380785</v>
      </c>
      <c r="F785" s="5" t="s">
        <v>8</v>
      </c>
    </row>
    <row r="786" spans="1:6" x14ac:dyDescent="0.25">
      <c r="A786">
        <f t="shared" si="12"/>
        <v>782</v>
      </c>
      <c r="B786" s="1">
        <v>1548</v>
      </c>
      <c r="C786" s="1" t="s">
        <v>3</v>
      </c>
      <c r="D786" s="1">
        <v>0</v>
      </c>
      <c r="E786" s="1">
        <v>1051.8040189999999</v>
      </c>
      <c r="F786" s="5" t="s">
        <v>8</v>
      </c>
    </row>
    <row r="787" spans="1:6" x14ac:dyDescent="0.25">
      <c r="A787">
        <f t="shared" si="12"/>
        <v>783</v>
      </c>
      <c r="B787" s="1">
        <v>1549</v>
      </c>
      <c r="C787" s="1" t="s">
        <v>3</v>
      </c>
      <c r="D787" s="1">
        <v>0</v>
      </c>
      <c r="E787" s="1">
        <v>254.911674</v>
      </c>
      <c r="F787" s="5" t="s">
        <v>8</v>
      </c>
    </row>
    <row r="788" spans="1:6" x14ac:dyDescent="0.25">
      <c r="A788">
        <f t="shared" si="12"/>
        <v>784</v>
      </c>
      <c r="B788" s="1">
        <v>1550</v>
      </c>
      <c r="C788" s="1" t="s">
        <v>3</v>
      </c>
      <c r="D788" s="1">
        <v>0</v>
      </c>
      <c r="E788" s="1">
        <v>115.486622</v>
      </c>
      <c r="F788" s="5" t="s">
        <v>8</v>
      </c>
    </row>
    <row r="789" spans="1:6" x14ac:dyDescent="0.25">
      <c r="A789">
        <f t="shared" si="12"/>
        <v>785</v>
      </c>
      <c r="B789" s="1">
        <v>1551</v>
      </c>
      <c r="C789" s="1" t="s">
        <v>3</v>
      </c>
      <c r="D789" s="1">
        <v>0</v>
      </c>
      <c r="E789" s="1">
        <v>416.95206899999999</v>
      </c>
      <c r="F789" s="5" t="s">
        <v>8</v>
      </c>
    </row>
    <row r="790" spans="1:6" x14ac:dyDescent="0.25">
      <c r="A790">
        <f t="shared" si="12"/>
        <v>786</v>
      </c>
      <c r="B790" s="1">
        <v>1552</v>
      </c>
      <c r="C790" s="1" t="s">
        <v>3</v>
      </c>
      <c r="D790" s="1">
        <v>0</v>
      </c>
      <c r="E790" s="1">
        <v>125.70589699999999</v>
      </c>
      <c r="F790" s="5" t="s">
        <v>8</v>
      </c>
    </row>
    <row r="791" spans="1:6" x14ac:dyDescent="0.25">
      <c r="A791">
        <f t="shared" si="12"/>
        <v>787</v>
      </c>
      <c r="B791" s="1">
        <v>1553</v>
      </c>
      <c r="C791" s="1" t="s">
        <v>3</v>
      </c>
      <c r="D791" s="1">
        <v>0</v>
      </c>
      <c r="E791" s="1">
        <v>210.795042</v>
      </c>
      <c r="F791" s="5" t="s">
        <v>8</v>
      </c>
    </row>
    <row r="792" spans="1:6" x14ac:dyDescent="0.25">
      <c r="A792">
        <f t="shared" si="12"/>
        <v>788</v>
      </c>
      <c r="B792" s="1">
        <v>1554</v>
      </c>
      <c r="C792" s="1" t="s">
        <v>3</v>
      </c>
      <c r="D792" s="1">
        <v>0</v>
      </c>
      <c r="E792" s="1">
        <v>1117.766572</v>
      </c>
      <c r="F792" s="5" t="s">
        <v>8</v>
      </c>
    </row>
    <row r="793" spans="1:6" x14ac:dyDescent="0.25">
      <c r="A793">
        <f t="shared" si="12"/>
        <v>789</v>
      </c>
      <c r="B793" s="1">
        <v>1555</v>
      </c>
      <c r="C793" s="1" t="s">
        <v>3</v>
      </c>
      <c r="D793" s="1">
        <v>0</v>
      </c>
      <c r="E793" s="1">
        <v>995.70651699999996</v>
      </c>
      <c r="F793" s="5" t="s">
        <v>8</v>
      </c>
    </row>
    <row r="794" spans="1:6" x14ac:dyDescent="0.25">
      <c r="A794">
        <f t="shared" si="12"/>
        <v>790</v>
      </c>
      <c r="B794" s="1">
        <v>1556</v>
      </c>
      <c r="C794" s="1" t="s">
        <v>3</v>
      </c>
      <c r="D794" s="1">
        <v>0</v>
      </c>
      <c r="E794" s="1">
        <v>336.74462499999998</v>
      </c>
      <c r="F794" s="5" t="s">
        <v>8</v>
      </c>
    </row>
    <row r="795" spans="1:6" x14ac:dyDescent="0.25">
      <c r="A795">
        <f t="shared" si="12"/>
        <v>791</v>
      </c>
      <c r="B795" s="1">
        <v>1557</v>
      </c>
      <c r="C795" s="1" t="s">
        <v>3</v>
      </c>
      <c r="D795" s="1">
        <v>0</v>
      </c>
      <c r="E795" s="1">
        <v>252.92074299999999</v>
      </c>
      <c r="F795" s="5" t="s">
        <v>8</v>
      </c>
    </row>
    <row r="796" spans="1:6" x14ac:dyDescent="0.25">
      <c r="A796">
        <f t="shared" si="12"/>
        <v>792</v>
      </c>
      <c r="B796" s="1">
        <v>1558</v>
      </c>
      <c r="C796" s="1" t="s">
        <v>3</v>
      </c>
      <c r="D796" s="1">
        <v>0</v>
      </c>
      <c r="E796" s="1">
        <v>268.76313800000003</v>
      </c>
      <c r="F796" s="5" t="s">
        <v>8</v>
      </c>
    </row>
    <row r="797" spans="1:6" x14ac:dyDescent="0.25">
      <c r="A797">
        <f t="shared" si="12"/>
        <v>793</v>
      </c>
      <c r="B797" s="1">
        <v>1559</v>
      </c>
      <c r="C797" s="1" t="s">
        <v>3</v>
      </c>
      <c r="D797" s="1">
        <v>0</v>
      </c>
      <c r="E797" s="1">
        <v>1286.9260870000001</v>
      </c>
      <c r="F797" s="5" t="s">
        <v>8</v>
      </c>
    </row>
    <row r="798" spans="1:6" x14ac:dyDescent="0.25">
      <c r="A798">
        <f t="shared" si="12"/>
        <v>794</v>
      </c>
      <c r="B798" s="1">
        <v>1560</v>
      </c>
      <c r="C798" s="1" t="s">
        <v>3</v>
      </c>
      <c r="D798" s="1">
        <v>0</v>
      </c>
      <c r="E798" s="1">
        <v>138.12401600000001</v>
      </c>
      <c r="F798" s="5" t="s">
        <v>8</v>
      </c>
    </row>
    <row r="799" spans="1:6" x14ac:dyDescent="0.25">
      <c r="A799">
        <f t="shared" si="12"/>
        <v>795</v>
      </c>
      <c r="B799" s="1">
        <v>1561</v>
      </c>
      <c r="C799" s="1" t="s">
        <v>3</v>
      </c>
      <c r="D799" s="1">
        <v>0</v>
      </c>
      <c r="E799" s="1">
        <v>141.65854899999999</v>
      </c>
      <c r="F799" s="5" t="s">
        <v>8</v>
      </c>
    </row>
    <row r="800" spans="1:6" x14ac:dyDescent="0.25">
      <c r="A800">
        <f t="shared" si="12"/>
        <v>796</v>
      </c>
      <c r="B800" s="1">
        <v>1562</v>
      </c>
      <c r="C800" s="1" t="s">
        <v>3</v>
      </c>
      <c r="D800" s="1">
        <v>0</v>
      </c>
      <c r="E800" s="1">
        <v>422.81303100000002</v>
      </c>
      <c r="F800" s="5" t="s">
        <v>8</v>
      </c>
    </row>
    <row r="801" spans="1:6" x14ac:dyDescent="0.25">
      <c r="A801">
        <f t="shared" si="12"/>
        <v>797</v>
      </c>
      <c r="B801" s="1">
        <v>1563</v>
      </c>
      <c r="C801" s="1" t="s">
        <v>3</v>
      </c>
      <c r="D801" s="1">
        <v>0</v>
      </c>
      <c r="E801" s="1">
        <v>106.00012099999999</v>
      </c>
      <c r="F801" s="5" t="s">
        <v>8</v>
      </c>
    </row>
    <row r="802" spans="1:6" x14ac:dyDescent="0.25">
      <c r="A802">
        <f t="shared" si="12"/>
        <v>798</v>
      </c>
      <c r="B802" s="1">
        <v>1564</v>
      </c>
      <c r="C802" s="1" t="s">
        <v>3</v>
      </c>
      <c r="D802" s="1">
        <v>0</v>
      </c>
      <c r="E802" s="1">
        <v>245.348693</v>
      </c>
      <c r="F802" s="5" t="s">
        <v>8</v>
      </c>
    </row>
    <row r="803" spans="1:6" x14ac:dyDescent="0.25">
      <c r="A803">
        <f t="shared" si="12"/>
        <v>799</v>
      </c>
      <c r="B803" s="1">
        <v>1565</v>
      </c>
      <c r="C803" s="1" t="s">
        <v>3</v>
      </c>
      <c r="D803" s="1">
        <v>0</v>
      </c>
      <c r="E803" s="1">
        <v>157.744474</v>
      </c>
      <c r="F803" s="5" t="s">
        <v>8</v>
      </c>
    </row>
    <row r="804" spans="1:6" x14ac:dyDescent="0.25">
      <c r="A804">
        <f t="shared" si="12"/>
        <v>800</v>
      </c>
      <c r="B804" s="1">
        <v>1566</v>
      </c>
      <c r="C804" s="1" t="s">
        <v>3</v>
      </c>
      <c r="D804" s="1">
        <v>0</v>
      </c>
      <c r="E804" s="1">
        <v>225.773651</v>
      </c>
      <c r="F804" s="5" t="s">
        <v>8</v>
      </c>
    </row>
    <row r="805" spans="1:6" x14ac:dyDescent="0.25">
      <c r="A805">
        <f t="shared" si="12"/>
        <v>801</v>
      </c>
      <c r="B805" s="1">
        <v>1568</v>
      </c>
      <c r="C805" s="1" t="s">
        <v>3</v>
      </c>
      <c r="D805" s="1">
        <v>0</v>
      </c>
      <c r="E805" s="1">
        <v>339.86368099999999</v>
      </c>
      <c r="F805" s="5" t="s">
        <v>8</v>
      </c>
    </row>
    <row r="806" spans="1:6" x14ac:dyDescent="0.25">
      <c r="A806">
        <f t="shared" si="12"/>
        <v>802</v>
      </c>
      <c r="B806" s="1">
        <v>1569</v>
      </c>
      <c r="C806" s="1" t="s">
        <v>3</v>
      </c>
      <c r="D806" s="1">
        <v>0</v>
      </c>
      <c r="E806" s="1">
        <v>449.61447500000003</v>
      </c>
      <c r="F806" s="5" t="s">
        <v>8</v>
      </c>
    </row>
    <row r="807" spans="1:6" x14ac:dyDescent="0.25">
      <c r="A807">
        <f t="shared" si="12"/>
        <v>803</v>
      </c>
      <c r="B807" s="1">
        <v>1570</v>
      </c>
      <c r="C807" s="1" t="s">
        <v>3</v>
      </c>
      <c r="D807" s="1">
        <v>0</v>
      </c>
      <c r="E807" s="1">
        <v>241.122514</v>
      </c>
      <c r="F807" s="5" t="s">
        <v>8</v>
      </c>
    </row>
    <row r="808" spans="1:6" x14ac:dyDescent="0.25">
      <c r="A808">
        <f t="shared" si="12"/>
        <v>804</v>
      </c>
      <c r="B808" s="1">
        <v>1571</v>
      </c>
      <c r="C808" s="1" t="s">
        <v>3</v>
      </c>
      <c r="D808" s="1">
        <v>0</v>
      </c>
      <c r="E808" s="1">
        <v>90.703935999999999</v>
      </c>
      <c r="F808" s="5" t="s">
        <v>8</v>
      </c>
    </row>
    <row r="809" spans="1:6" x14ac:dyDescent="0.25">
      <c r="A809">
        <f t="shared" si="12"/>
        <v>805</v>
      </c>
      <c r="B809" s="1">
        <v>1572</v>
      </c>
      <c r="C809" s="1" t="s">
        <v>3</v>
      </c>
      <c r="D809" s="1">
        <v>0</v>
      </c>
      <c r="E809" s="1">
        <v>152.971734</v>
      </c>
      <c r="F809" s="5" t="s">
        <v>8</v>
      </c>
    </row>
    <row r="810" spans="1:6" x14ac:dyDescent="0.25">
      <c r="A810">
        <f t="shared" si="12"/>
        <v>806</v>
      </c>
      <c r="B810" s="1">
        <v>1573</v>
      </c>
      <c r="C810" s="1" t="s">
        <v>3</v>
      </c>
      <c r="D810" s="1">
        <v>0</v>
      </c>
      <c r="E810" s="1">
        <v>539.96532500000001</v>
      </c>
      <c r="F810" s="5" t="s">
        <v>8</v>
      </c>
    </row>
    <row r="811" spans="1:6" x14ac:dyDescent="0.25">
      <c r="A811">
        <f t="shared" si="12"/>
        <v>807</v>
      </c>
      <c r="B811" s="1">
        <v>1574</v>
      </c>
      <c r="C811" s="1" t="s">
        <v>3</v>
      </c>
      <c r="D811" s="1">
        <v>0</v>
      </c>
      <c r="E811" s="1">
        <v>111.024046</v>
      </c>
      <c r="F811" s="5" t="s">
        <v>8</v>
      </c>
    </row>
    <row r="812" spans="1:6" x14ac:dyDescent="0.25">
      <c r="A812">
        <f t="shared" si="12"/>
        <v>808</v>
      </c>
      <c r="B812" s="1">
        <v>1575</v>
      </c>
      <c r="C812" s="1" t="s">
        <v>3</v>
      </c>
      <c r="D812" s="1">
        <v>0</v>
      </c>
      <c r="E812" s="1">
        <v>117.55735900000001</v>
      </c>
      <c r="F812" s="5" t="s">
        <v>8</v>
      </c>
    </row>
    <row r="813" spans="1:6" x14ac:dyDescent="0.25">
      <c r="A813">
        <f t="shared" si="12"/>
        <v>809</v>
      </c>
      <c r="B813" s="1">
        <v>1576</v>
      </c>
      <c r="C813" s="1" t="s">
        <v>3</v>
      </c>
      <c r="D813" s="1">
        <v>0</v>
      </c>
      <c r="E813" s="1">
        <v>161.81147999999999</v>
      </c>
      <c r="F813" s="5" t="s">
        <v>8</v>
      </c>
    </row>
    <row r="814" spans="1:6" x14ac:dyDescent="0.25">
      <c r="A814">
        <f t="shared" si="12"/>
        <v>810</v>
      </c>
      <c r="B814" s="1">
        <v>1577</v>
      </c>
      <c r="C814" s="1" t="s">
        <v>3</v>
      </c>
      <c r="D814" s="1">
        <v>0</v>
      </c>
      <c r="E814" s="1">
        <v>32.294530999999999</v>
      </c>
      <c r="F814" s="5" t="s">
        <v>8</v>
      </c>
    </row>
    <row r="815" spans="1:6" x14ac:dyDescent="0.25">
      <c r="A815">
        <f t="shared" si="12"/>
        <v>811</v>
      </c>
      <c r="B815" s="1">
        <v>1578</v>
      </c>
      <c r="C815" s="1" t="s">
        <v>3</v>
      </c>
      <c r="D815" s="1">
        <v>0</v>
      </c>
      <c r="E815" s="1">
        <v>64.544259999999994</v>
      </c>
      <c r="F815" s="5" t="s">
        <v>8</v>
      </c>
    </row>
    <row r="816" spans="1:6" x14ac:dyDescent="0.25">
      <c r="A816">
        <f t="shared" si="12"/>
        <v>812</v>
      </c>
      <c r="B816" s="1">
        <v>1579</v>
      </c>
      <c r="C816" s="1" t="s">
        <v>3</v>
      </c>
      <c r="D816" s="1">
        <v>0</v>
      </c>
      <c r="E816" s="1">
        <v>95.407546999999994</v>
      </c>
      <c r="F816" s="5" t="s">
        <v>8</v>
      </c>
    </row>
    <row r="817" spans="1:6" x14ac:dyDescent="0.25">
      <c r="A817">
        <f t="shared" si="12"/>
        <v>813</v>
      </c>
      <c r="B817" s="1">
        <v>1580</v>
      </c>
      <c r="C817" s="1" t="s">
        <v>3</v>
      </c>
      <c r="D817" s="1">
        <v>0</v>
      </c>
      <c r="E817" s="1">
        <v>180.349403</v>
      </c>
      <c r="F817" s="5" t="s">
        <v>8</v>
      </c>
    </row>
    <row r="818" spans="1:6" x14ac:dyDescent="0.25">
      <c r="A818">
        <f t="shared" si="12"/>
        <v>814</v>
      </c>
      <c r="B818" s="1">
        <v>1581</v>
      </c>
      <c r="C818" s="1" t="s">
        <v>3</v>
      </c>
      <c r="D818" s="1">
        <v>0</v>
      </c>
      <c r="E818" s="1">
        <v>233.018123</v>
      </c>
      <c r="F818" s="5" t="s">
        <v>8</v>
      </c>
    </row>
    <row r="819" spans="1:6" x14ac:dyDescent="0.25">
      <c r="A819">
        <f t="shared" si="12"/>
        <v>815</v>
      </c>
      <c r="B819" s="1">
        <v>1582</v>
      </c>
      <c r="C819" s="1" t="s">
        <v>3</v>
      </c>
      <c r="D819" s="1">
        <v>0</v>
      </c>
      <c r="E819" s="1">
        <v>312.52066400000001</v>
      </c>
      <c r="F819" s="5" t="s">
        <v>8</v>
      </c>
    </row>
    <row r="820" spans="1:6" x14ac:dyDescent="0.25">
      <c r="A820">
        <f t="shared" si="12"/>
        <v>816</v>
      </c>
      <c r="B820" s="1">
        <v>1583</v>
      </c>
      <c r="C820" s="1" t="s">
        <v>3</v>
      </c>
      <c r="D820" s="1">
        <v>0</v>
      </c>
      <c r="E820" s="1">
        <v>512.61320699999999</v>
      </c>
      <c r="F820" s="5" t="s">
        <v>8</v>
      </c>
    </row>
    <row r="821" spans="1:6" x14ac:dyDescent="0.25">
      <c r="A821">
        <f t="shared" si="12"/>
        <v>817</v>
      </c>
      <c r="B821" s="1">
        <v>1584</v>
      </c>
      <c r="C821" s="1" t="s">
        <v>3</v>
      </c>
      <c r="D821" s="1">
        <v>0</v>
      </c>
      <c r="E821" s="1">
        <v>675.14515100000006</v>
      </c>
      <c r="F821" s="5" t="s">
        <v>8</v>
      </c>
    </row>
    <row r="822" spans="1:6" x14ac:dyDescent="0.25">
      <c r="A822">
        <f t="shared" si="12"/>
        <v>818</v>
      </c>
      <c r="B822" s="1">
        <v>1585</v>
      </c>
      <c r="C822" s="1" t="s">
        <v>3</v>
      </c>
      <c r="D822" s="1">
        <v>0</v>
      </c>
      <c r="E822" s="1">
        <v>326.761616</v>
      </c>
      <c r="F822" s="5" t="s">
        <v>8</v>
      </c>
    </row>
    <row r="823" spans="1:6" x14ac:dyDescent="0.25">
      <c r="A823">
        <f t="shared" si="12"/>
        <v>819</v>
      </c>
      <c r="B823" s="1">
        <v>1586</v>
      </c>
      <c r="C823" s="1" t="s">
        <v>3</v>
      </c>
      <c r="D823" s="1">
        <v>0</v>
      </c>
      <c r="E823" s="1">
        <v>133.44595699999999</v>
      </c>
      <c r="F823" s="5" t="s">
        <v>8</v>
      </c>
    </row>
    <row r="824" spans="1:6" x14ac:dyDescent="0.25">
      <c r="A824">
        <f t="shared" si="12"/>
        <v>820</v>
      </c>
      <c r="B824" s="1">
        <v>1587</v>
      </c>
      <c r="C824" s="1" t="s">
        <v>3</v>
      </c>
      <c r="D824" s="1">
        <v>0</v>
      </c>
      <c r="E824" s="1">
        <v>139.62561500000001</v>
      </c>
      <c r="F824" s="5" t="s">
        <v>8</v>
      </c>
    </row>
    <row r="825" spans="1:6" x14ac:dyDescent="0.25">
      <c r="A825">
        <f t="shared" si="12"/>
        <v>821</v>
      </c>
      <c r="B825" s="1">
        <v>1588</v>
      </c>
      <c r="C825" s="1" t="s">
        <v>3</v>
      </c>
      <c r="D825" s="1">
        <v>0</v>
      </c>
      <c r="E825" s="1">
        <v>124.54942</v>
      </c>
      <c r="F825" s="5" t="s">
        <v>8</v>
      </c>
    </row>
    <row r="826" spans="1:6" x14ac:dyDescent="0.25">
      <c r="A826">
        <f t="shared" si="12"/>
        <v>822</v>
      </c>
      <c r="B826" s="1">
        <v>1589</v>
      </c>
      <c r="C826" s="1" t="s">
        <v>3</v>
      </c>
      <c r="D826" s="1">
        <v>0</v>
      </c>
      <c r="E826" s="1">
        <v>145.30333999999999</v>
      </c>
      <c r="F826" s="5" t="s">
        <v>8</v>
      </c>
    </row>
    <row r="827" spans="1:6" x14ac:dyDescent="0.25">
      <c r="A827">
        <f t="shared" si="12"/>
        <v>823</v>
      </c>
      <c r="B827" s="1">
        <v>1590</v>
      </c>
      <c r="C827" s="1" t="s">
        <v>3</v>
      </c>
      <c r="D827" s="1">
        <v>0</v>
      </c>
      <c r="E827" s="1">
        <v>167.624663</v>
      </c>
      <c r="F827" s="5" t="s">
        <v>8</v>
      </c>
    </row>
    <row r="828" spans="1:6" x14ac:dyDescent="0.25">
      <c r="A828">
        <f t="shared" si="12"/>
        <v>824</v>
      </c>
      <c r="B828" s="1">
        <v>1591</v>
      </c>
      <c r="C828" s="1" t="s">
        <v>3</v>
      </c>
      <c r="D828" s="1">
        <v>0</v>
      </c>
      <c r="E828" s="1">
        <v>191.416696</v>
      </c>
      <c r="F828" s="5" t="s">
        <v>8</v>
      </c>
    </row>
    <row r="829" spans="1:6" x14ac:dyDescent="0.25">
      <c r="A829">
        <f t="shared" si="12"/>
        <v>825</v>
      </c>
      <c r="B829" s="1">
        <v>1592</v>
      </c>
      <c r="C829" s="1" t="s">
        <v>3</v>
      </c>
      <c r="D829" s="1">
        <v>0</v>
      </c>
      <c r="E829" s="1">
        <v>265.965754</v>
      </c>
      <c r="F829" s="5" t="s">
        <v>8</v>
      </c>
    </row>
    <row r="830" spans="1:6" x14ac:dyDescent="0.25">
      <c r="A830">
        <f t="shared" si="12"/>
        <v>826</v>
      </c>
      <c r="B830" s="1">
        <v>1593</v>
      </c>
      <c r="C830" s="1" t="s">
        <v>3</v>
      </c>
      <c r="D830" s="1">
        <v>0</v>
      </c>
      <c r="E830" s="1">
        <v>79.851208</v>
      </c>
      <c r="F830" s="5" t="s">
        <v>8</v>
      </c>
    </row>
    <row r="831" spans="1:6" x14ac:dyDescent="0.25">
      <c r="A831">
        <f t="shared" si="12"/>
        <v>827</v>
      </c>
      <c r="B831" s="1">
        <v>1594</v>
      </c>
      <c r="C831" s="1" t="s">
        <v>3</v>
      </c>
      <c r="D831" s="1">
        <v>0</v>
      </c>
      <c r="E831" s="1">
        <v>289.92194699999999</v>
      </c>
      <c r="F831" s="5" t="s">
        <v>8</v>
      </c>
    </row>
    <row r="832" spans="1:6" x14ac:dyDescent="0.25">
      <c r="A832">
        <f t="shared" si="12"/>
        <v>828</v>
      </c>
      <c r="B832" s="1">
        <v>1595</v>
      </c>
      <c r="C832" s="1" t="s">
        <v>3</v>
      </c>
      <c r="D832" s="1">
        <v>0</v>
      </c>
      <c r="E832" s="1">
        <v>59.303758000000002</v>
      </c>
      <c r="F832" s="5" t="s">
        <v>8</v>
      </c>
    </row>
    <row r="833" spans="1:6" x14ac:dyDescent="0.25">
      <c r="A833">
        <f t="shared" si="12"/>
        <v>829</v>
      </c>
      <c r="B833" s="1">
        <v>1596</v>
      </c>
      <c r="C833" s="1" t="s">
        <v>3</v>
      </c>
      <c r="D833" s="1">
        <v>0</v>
      </c>
      <c r="E833" s="1">
        <v>181.294465</v>
      </c>
      <c r="F833" s="5" t="s">
        <v>8</v>
      </c>
    </row>
    <row r="834" spans="1:6" x14ac:dyDescent="0.25">
      <c r="A834">
        <f t="shared" si="12"/>
        <v>830</v>
      </c>
      <c r="B834" s="1">
        <v>1598</v>
      </c>
      <c r="C834" s="1" t="s">
        <v>3</v>
      </c>
      <c r="D834" s="1">
        <v>0</v>
      </c>
      <c r="E834" s="1">
        <v>371.52545800000001</v>
      </c>
      <c r="F834" s="5" t="s">
        <v>8</v>
      </c>
    </row>
    <row r="835" spans="1:6" x14ac:dyDescent="0.25">
      <c r="A835">
        <f t="shared" si="12"/>
        <v>831</v>
      </c>
      <c r="B835" s="1">
        <v>1599</v>
      </c>
      <c r="C835" s="1" t="s">
        <v>3</v>
      </c>
      <c r="D835" s="1">
        <v>0</v>
      </c>
      <c r="E835" s="1">
        <v>396.91499599999997</v>
      </c>
      <c r="F835" s="5" t="s">
        <v>8</v>
      </c>
    </row>
    <row r="836" spans="1:6" x14ac:dyDescent="0.25">
      <c r="A836">
        <f t="shared" si="12"/>
        <v>832</v>
      </c>
      <c r="B836" s="1">
        <v>1600</v>
      </c>
      <c r="C836" s="1" t="s">
        <v>3</v>
      </c>
      <c r="D836" s="1">
        <v>0</v>
      </c>
      <c r="E836" s="1">
        <v>367.146232</v>
      </c>
      <c r="F836" s="5" t="s">
        <v>8</v>
      </c>
    </row>
    <row r="837" spans="1:6" x14ac:dyDescent="0.25">
      <c r="A837">
        <f t="shared" si="12"/>
        <v>833</v>
      </c>
      <c r="B837" s="1">
        <v>1601</v>
      </c>
      <c r="C837" s="1" t="s">
        <v>3</v>
      </c>
      <c r="D837" s="1">
        <v>0</v>
      </c>
      <c r="E837" s="1">
        <v>263.23452300000002</v>
      </c>
      <c r="F837" s="5" t="s">
        <v>8</v>
      </c>
    </row>
    <row r="838" spans="1:6" x14ac:dyDescent="0.25">
      <c r="A838">
        <f t="shared" si="12"/>
        <v>834</v>
      </c>
      <c r="B838" s="1">
        <v>1602</v>
      </c>
      <c r="C838" s="1" t="s">
        <v>3</v>
      </c>
      <c r="D838" s="1">
        <v>0</v>
      </c>
      <c r="E838" s="1">
        <v>203.58827400000001</v>
      </c>
      <c r="F838" s="5" t="s">
        <v>8</v>
      </c>
    </row>
    <row r="839" spans="1:6" x14ac:dyDescent="0.25">
      <c r="A839">
        <f t="shared" ref="A839:A902" si="13">A838+1</f>
        <v>835</v>
      </c>
      <c r="B839" s="1">
        <v>1603</v>
      </c>
      <c r="C839" s="1" t="s">
        <v>3</v>
      </c>
      <c r="D839" s="1">
        <v>0</v>
      </c>
      <c r="E839" s="1">
        <v>210.52209400000001</v>
      </c>
      <c r="F839" s="5" t="s">
        <v>8</v>
      </c>
    </row>
    <row r="840" spans="1:6" x14ac:dyDescent="0.25">
      <c r="A840">
        <f t="shared" si="13"/>
        <v>836</v>
      </c>
      <c r="B840" s="1">
        <v>1604</v>
      </c>
      <c r="C840" s="1" t="s">
        <v>3</v>
      </c>
      <c r="D840" s="1">
        <v>0</v>
      </c>
      <c r="E840" s="1">
        <v>215.58526599999999</v>
      </c>
      <c r="F840" s="5" t="s">
        <v>8</v>
      </c>
    </row>
    <row r="841" spans="1:6" x14ac:dyDescent="0.25">
      <c r="A841">
        <f t="shared" si="13"/>
        <v>837</v>
      </c>
      <c r="B841" s="1">
        <v>1605</v>
      </c>
      <c r="C841" s="1" t="s">
        <v>3</v>
      </c>
      <c r="D841" s="1">
        <v>0</v>
      </c>
      <c r="E841" s="1">
        <v>186.80076600000001</v>
      </c>
      <c r="F841" s="5" t="s">
        <v>8</v>
      </c>
    </row>
    <row r="842" spans="1:6" x14ac:dyDescent="0.25">
      <c r="A842">
        <f t="shared" si="13"/>
        <v>838</v>
      </c>
      <c r="B842" s="1">
        <v>1606</v>
      </c>
      <c r="C842" s="1" t="s">
        <v>3</v>
      </c>
      <c r="D842" s="1">
        <v>0</v>
      </c>
      <c r="E842" s="1">
        <v>185.67412899999999</v>
      </c>
      <c r="F842" s="5" t="s">
        <v>8</v>
      </c>
    </row>
    <row r="843" spans="1:6" x14ac:dyDescent="0.25">
      <c r="A843">
        <f t="shared" si="13"/>
        <v>839</v>
      </c>
      <c r="B843" s="1">
        <v>1607</v>
      </c>
      <c r="C843" s="1" t="s">
        <v>3</v>
      </c>
      <c r="D843" s="1">
        <v>0</v>
      </c>
      <c r="E843" s="1">
        <v>246.78378799999999</v>
      </c>
      <c r="F843" s="5" t="s">
        <v>8</v>
      </c>
    </row>
    <row r="844" spans="1:6" x14ac:dyDescent="0.25">
      <c r="A844">
        <f t="shared" si="13"/>
        <v>840</v>
      </c>
      <c r="B844" s="1">
        <v>1608</v>
      </c>
      <c r="C844" s="1" t="s">
        <v>3</v>
      </c>
      <c r="D844" s="1">
        <v>0</v>
      </c>
      <c r="E844" s="1">
        <v>190.377565</v>
      </c>
      <c r="F844" s="5" t="s">
        <v>8</v>
      </c>
    </row>
    <row r="845" spans="1:6" x14ac:dyDescent="0.25">
      <c r="A845">
        <f t="shared" si="13"/>
        <v>841</v>
      </c>
      <c r="B845" s="1">
        <v>1609</v>
      </c>
      <c r="C845" s="1" t="s">
        <v>3</v>
      </c>
      <c r="D845" s="1">
        <v>0</v>
      </c>
      <c r="E845" s="1">
        <v>172.338424</v>
      </c>
      <c r="F845" s="5" t="s">
        <v>8</v>
      </c>
    </row>
    <row r="846" spans="1:6" x14ac:dyDescent="0.25">
      <c r="A846">
        <f t="shared" si="13"/>
        <v>842</v>
      </c>
      <c r="B846" s="1">
        <v>1610</v>
      </c>
      <c r="C846" s="1" t="s">
        <v>3</v>
      </c>
      <c r="D846" s="1">
        <v>0</v>
      </c>
      <c r="E846" s="1">
        <v>174.97654800000001</v>
      </c>
      <c r="F846" s="5" t="s">
        <v>8</v>
      </c>
    </row>
    <row r="847" spans="1:6" x14ac:dyDescent="0.25">
      <c r="A847">
        <f t="shared" si="13"/>
        <v>843</v>
      </c>
      <c r="B847" s="1">
        <v>1611</v>
      </c>
      <c r="C847" s="1" t="s">
        <v>3</v>
      </c>
      <c r="D847" s="1">
        <v>0</v>
      </c>
      <c r="E847" s="1">
        <v>274.04573799999997</v>
      </c>
      <c r="F847" s="5" t="s">
        <v>8</v>
      </c>
    </row>
    <row r="848" spans="1:6" x14ac:dyDescent="0.25">
      <c r="A848">
        <f t="shared" si="13"/>
        <v>844</v>
      </c>
      <c r="B848" s="1">
        <v>1612</v>
      </c>
      <c r="C848" s="1" t="s">
        <v>3</v>
      </c>
      <c r="D848" s="1">
        <v>0</v>
      </c>
      <c r="E848" s="1">
        <v>101.410968</v>
      </c>
      <c r="F848" s="5" t="s">
        <v>8</v>
      </c>
    </row>
    <row r="849" spans="1:6" x14ac:dyDescent="0.25">
      <c r="A849">
        <f t="shared" si="13"/>
        <v>845</v>
      </c>
      <c r="B849" s="1">
        <v>1617</v>
      </c>
      <c r="C849" s="1" t="s">
        <v>3</v>
      </c>
      <c r="D849" s="1">
        <v>0</v>
      </c>
      <c r="E849" s="1">
        <v>186.18822599999999</v>
      </c>
      <c r="F849" s="5" t="s">
        <v>8</v>
      </c>
    </row>
    <row r="850" spans="1:6" x14ac:dyDescent="0.25">
      <c r="A850">
        <f t="shared" si="13"/>
        <v>846</v>
      </c>
      <c r="B850" s="1">
        <v>1618</v>
      </c>
      <c r="C850" s="1" t="s">
        <v>3</v>
      </c>
      <c r="D850" s="1">
        <v>0</v>
      </c>
      <c r="E850" s="1">
        <v>243.469506</v>
      </c>
      <c r="F850" s="5" t="s">
        <v>8</v>
      </c>
    </row>
    <row r="851" spans="1:6" x14ac:dyDescent="0.25">
      <c r="A851">
        <f t="shared" si="13"/>
        <v>847</v>
      </c>
      <c r="B851" s="1">
        <v>1619</v>
      </c>
      <c r="C851" s="1" t="s">
        <v>3</v>
      </c>
      <c r="D851" s="1">
        <v>0</v>
      </c>
      <c r="E851" s="1">
        <v>363.46538900000002</v>
      </c>
      <c r="F851" s="5" t="s">
        <v>8</v>
      </c>
    </row>
    <row r="852" spans="1:6" x14ac:dyDescent="0.25">
      <c r="A852">
        <f t="shared" si="13"/>
        <v>848</v>
      </c>
      <c r="B852" s="1">
        <v>1620</v>
      </c>
      <c r="C852" s="1" t="s">
        <v>3</v>
      </c>
      <c r="D852" s="1">
        <v>0</v>
      </c>
      <c r="E852" s="1">
        <v>87.159165000000002</v>
      </c>
      <c r="F852" s="5" t="s">
        <v>8</v>
      </c>
    </row>
    <row r="853" spans="1:6" x14ac:dyDescent="0.25">
      <c r="A853">
        <f t="shared" si="13"/>
        <v>849</v>
      </c>
      <c r="B853" s="1">
        <v>1621</v>
      </c>
      <c r="C853" s="1" t="s">
        <v>3</v>
      </c>
      <c r="D853" s="1">
        <v>0</v>
      </c>
      <c r="E853" s="1">
        <v>53.158707999999997</v>
      </c>
      <c r="F853" s="5" t="s">
        <v>8</v>
      </c>
    </row>
    <row r="854" spans="1:6" x14ac:dyDescent="0.25">
      <c r="A854">
        <f t="shared" si="13"/>
        <v>850</v>
      </c>
      <c r="B854" s="1">
        <v>1622</v>
      </c>
      <c r="C854" s="1" t="s">
        <v>3</v>
      </c>
      <c r="D854" s="1">
        <v>0</v>
      </c>
      <c r="E854" s="1">
        <v>125.733898</v>
      </c>
      <c r="F854" s="5" t="s">
        <v>8</v>
      </c>
    </row>
    <row r="855" spans="1:6" x14ac:dyDescent="0.25">
      <c r="A855">
        <f t="shared" si="13"/>
        <v>851</v>
      </c>
      <c r="B855" s="1">
        <v>1623</v>
      </c>
      <c r="C855" s="1" t="s">
        <v>3</v>
      </c>
      <c r="D855" s="1">
        <v>0</v>
      </c>
      <c r="E855" s="1">
        <v>111.08499399999999</v>
      </c>
      <c r="F855" s="5" t="s">
        <v>8</v>
      </c>
    </row>
    <row r="856" spans="1:6" x14ac:dyDescent="0.25">
      <c r="A856">
        <f t="shared" si="13"/>
        <v>852</v>
      </c>
      <c r="B856" s="1">
        <v>1624</v>
      </c>
      <c r="C856" s="1" t="s">
        <v>3</v>
      </c>
      <c r="D856" s="1">
        <v>0</v>
      </c>
      <c r="E856" s="1">
        <v>484.83589899999998</v>
      </c>
      <c r="F856" s="5" t="s">
        <v>8</v>
      </c>
    </row>
    <row r="857" spans="1:6" x14ac:dyDescent="0.25">
      <c r="A857">
        <f t="shared" si="13"/>
        <v>853</v>
      </c>
      <c r="B857" s="1">
        <v>1625</v>
      </c>
      <c r="C857" s="1" t="s">
        <v>3</v>
      </c>
      <c r="D857" s="1">
        <v>0</v>
      </c>
      <c r="E857" s="1">
        <v>560.23857599999997</v>
      </c>
      <c r="F857" s="5" t="s">
        <v>8</v>
      </c>
    </row>
    <row r="858" spans="1:6" x14ac:dyDescent="0.25">
      <c r="A858">
        <f t="shared" si="13"/>
        <v>854</v>
      </c>
      <c r="B858" s="1">
        <v>1626</v>
      </c>
      <c r="C858" s="1" t="s">
        <v>3</v>
      </c>
      <c r="D858" s="1">
        <v>0</v>
      </c>
      <c r="E858" s="1">
        <v>1254.8524199999999</v>
      </c>
      <c r="F858" s="5" t="s">
        <v>8</v>
      </c>
    </row>
    <row r="859" spans="1:6" x14ac:dyDescent="0.25">
      <c r="A859">
        <f t="shared" si="13"/>
        <v>855</v>
      </c>
      <c r="B859" s="1">
        <v>1627</v>
      </c>
      <c r="C859" s="1" t="s">
        <v>3</v>
      </c>
      <c r="D859" s="1">
        <v>0</v>
      </c>
      <c r="E859" s="1">
        <v>54.076382000000002</v>
      </c>
      <c r="F859" s="5" t="s">
        <v>8</v>
      </c>
    </row>
    <row r="860" spans="1:6" x14ac:dyDescent="0.25">
      <c r="A860">
        <f t="shared" si="13"/>
        <v>856</v>
      </c>
      <c r="B860" s="1">
        <v>1628</v>
      </c>
      <c r="C860" s="1" t="s">
        <v>3</v>
      </c>
      <c r="D860" s="1">
        <v>0</v>
      </c>
      <c r="E860" s="1">
        <v>41.899952999999996</v>
      </c>
      <c r="F860" s="5" t="s">
        <v>8</v>
      </c>
    </row>
    <row r="861" spans="1:6" x14ac:dyDescent="0.25">
      <c r="A861">
        <f t="shared" si="13"/>
        <v>857</v>
      </c>
      <c r="B861" s="1">
        <v>1629</v>
      </c>
      <c r="C861" s="1" t="s">
        <v>3</v>
      </c>
      <c r="D861" s="1">
        <v>0</v>
      </c>
      <c r="E861" s="1">
        <v>133.581941</v>
      </c>
      <c r="F861" s="5" t="s">
        <v>8</v>
      </c>
    </row>
    <row r="862" spans="1:6" x14ac:dyDescent="0.25">
      <c r="A862">
        <f t="shared" si="13"/>
        <v>858</v>
      </c>
      <c r="B862" s="1">
        <v>1630</v>
      </c>
      <c r="C862" s="1" t="s">
        <v>3</v>
      </c>
      <c r="D862" s="1">
        <v>0</v>
      </c>
      <c r="E862" s="1">
        <v>135.362684</v>
      </c>
      <c r="F862" s="5" t="s">
        <v>8</v>
      </c>
    </row>
    <row r="863" spans="1:6" x14ac:dyDescent="0.25">
      <c r="A863">
        <f t="shared" si="13"/>
        <v>859</v>
      </c>
      <c r="B863" s="1">
        <v>1631</v>
      </c>
      <c r="C863" s="1" t="s">
        <v>3</v>
      </c>
      <c r="D863" s="1">
        <v>0</v>
      </c>
      <c r="E863" s="1">
        <v>283.464021</v>
      </c>
      <c r="F863" s="5" t="s">
        <v>8</v>
      </c>
    </row>
    <row r="864" spans="1:6" x14ac:dyDescent="0.25">
      <c r="A864">
        <f t="shared" si="13"/>
        <v>860</v>
      </c>
      <c r="B864" s="1">
        <v>1632</v>
      </c>
      <c r="C864" s="1" t="s">
        <v>3</v>
      </c>
      <c r="D864" s="1">
        <v>0</v>
      </c>
      <c r="E864" s="1">
        <v>429.39653199999998</v>
      </c>
      <c r="F864" s="5" t="s">
        <v>8</v>
      </c>
    </row>
    <row r="865" spans="1:6" x14ac:dyDescent="0.25">
      <c r="A865">
        <f t="shared" si="13"/>
        <v>861</v>
      </c>
      <c r="B865" s="1">
        <v>1633</v>
      </c>
      <c r="C865" s="1" t="s">
        <v>3</v>
      </c>
      <c r="D865" s="1">
        <v>0</v>
      </c>
      <c r="E865" s="1">
        <v>269.74740300000002</v>
      </c>
      <c r="F865" s="5" t="s">
        <v>8</v>
      </c>
    </row>
    <row r="866" spans="1:6" x14ac:dyDescent="0.25">
      <c r="A866">
        <f t="shared" si="13"/>
        <v>862</v>
      </c>
      <c r="B866" s="1">
        <v>1634</v>
      </c>
      <c r="C866" s="1" t="s">
        <v>3</v>
      </c>
      <c r="D866" s="1">
        <v>0</v>
      </c>
      <c r="E866" s="1">
        <v>130.809583</v>
      </c>
      <c r="F866" s="5" t="s">
        <v>8</v>
      </c>
    </row>
    <row r="867" spans="1:6" x14ac:dyDescent="0.25">
      <c r="A867">
        <f t="shared" si="13"/>
        <v>863</v>
      </c>
      <c r="B867" s="1">
        <v>1635</v>
      </c>
      <c r="C867" s="1" t="s">
        <v>3</v>
      </c>
      <c r="D867" s="1">
        <v>0</v>
      </c>
      <c r="E867" s="1">
        <v>241.62934799999999</v>
      </c>
      <c r="F867" s="5" t="s">
        <v>8</v>
      </c>
    </row>
    <row r="868" spans="1:6" x14ac:dyDescent="0.25">
      <c r="A868">
        <f t="shared" si="13"/>
        <v>864</v>
      </c>
      <c r="B868" s="1">
        <v>1636</v>
      </c>
      <c r="C868" s="1" t="s">
        <v>3</v>
      </c>
      <c r="D868" s="1">
        <v>0</v>
      </c>
      <c r="E868" s="1">
        <v>138.358532</v>
      </c>
      <c r="F868" s="5" t="s">
        <v>8</v>
      </c>
    </row>
    <row r="869" spans="1:6" x14ac:dyDescent="0.25">
      <c r="A869">
        <f t="shared" si="13"/>
        <v>865</v>
      </c>
      <c r="B869" s="1">
        <v>1637</v>
      </c>
      <c r="C869" s="1" t="s">
        <v>3</v>
      </c>
      <c r="D869" s="1">
        <v>0</v>
      </c>
      <c r="E869" s="1">
        <v>61.294645000000003</v>
      </c>
      <c r="F869" s="5" t="s">
        <v>8</v>
      </c>
    </row>
    <row r="870" spans="1:6" x14ac:dyDescent="0.25">
      <c r="A870">
        <f t="shared" si="13"/>
        <v>866</v>
      </c>
      <c r="B870" s="1">
        <v>1643</v>
      </c>
      <c r="C870" s="1" t="s">
        <v>3</v>
      </c>
      <c r="D870" s="1">
        <v>0</v>
      </c>
      <c r="E870" s="1">
        <v>369.59499299999999</v>
      </c>
      <c r="F870" s="5" t="s">
        <v>8</v>
      </c>
    </row>
    <row r="871" spans="1:6" x14ac:dyDescent="0.25">
      <c r="A871">
        <f t="shared" si="13"/>
        <v>867</v>
      </c>
      <c r="B871" s="1">
        <v>1645</v>
      </c>
      <c r="C871" s="1" t="s">
        <v>3</v>
      </c>
      <c r="D871" s="1">
        <v>0</v>
      </c>
      <c r="E871" s="1">
        <v>206.961659</v>
      </c>
      <c r="F871" s="5" t="s">
        <v>8</v>
      </c>
    </row>
    <row r="872" spans="1:6" x14ac:dyDescent="0.25">
      <c r="A872">
        <f t="shared" si="13"/>
        <v>868</v>
      </c>
      <c r="B872" s="1">
        <v>1646</v>
      </c>
      <c r="C872" s="1" t="s">
        <v>3</v>
      </c>
      <c r="D872" s="1">
        <v>0</v>
      </c>
      <c r="E872" s="1">
        <v>90.025942000000001</v>
      </c>
      <c r="F872" s="5" t="s">
        <v>8</v>
      </c>
    </row>
    <row r="873" spans="1:6" x14ac:dyDescent="0.25">
      <c r="A873">
        <f t="shared" si="13"/>
        <v>869</v>
      </c>
      <c r="B873" s="1">
        <v>1647</v>
      </c>
      <c r="C873" s="1" t="s">
        <v>3</v>
      </c>
      <c r="D873" s="1">
        <v>0</v>
      </c>
      <c r="E873" s="1">
        <v>244.78428099999999</v>
      </c>
      <c r="F873" s="5" t="s">
        <v>8</v>
      </c>
    </row>
    <row r="874" spans="1:6" x14ac:dyDescent="0.25">
      <c r="A874">
        <f t="shared" si="13"/>
        <v>870</v>
      </c>
      <c r="B874" s="1">
        <v>1648</v>
      </c>
      <c r="C874" s="1" t="s">
        <v>3</v>
      </c>
      <c r="D874" s="1">
        <v>0</v>
      </c>
      <c r="E874" s="1">
        <v>65.769340999999997</v>
      </c>
      <c r="F874" s="5" t="s">
        <v>8</v>
      </c>
    </row>
    <row r="875" spans="1:6" x14ac:dyDescent="0.25">
      <c r="A875">
        <f t="shared" si="13"/>
        <v>871</v>
      </c>
      <c r="B875" s="1">
        <v>1649</v>
      </c>
      <c r="C875" s="1" t="s">
        <v>3</v>
      </c>
      <c r="D875" s="1">
        <v>0</v>
      </c>
      <c r="E875" s="1">
        <v>201.24578199999999</v>
      </c>
      <c r="F875" s="5" t="s">
        <v>8</v>
      </c>
    </row>
    <row r="876" spans="1:6" x14ac:dyDescent="0.25">
      <c r="A876">
        <f t="shared" si="13"/>
        <v>872</v>
      </c>
      <c r="B876" s="1">
        <v>1650</v>
      </c>
      <c r="C876" s="1" t="s">
        <v>3</v>
      </c>
      <c r="D876" s="1">
        <v>0</v>
      </c>
      <c r="E876" s="1">
        <v>295.35824400000001</v>
      </c>
      <c r="F876" s="5" t="s">
        <v>8</v>
      </c>
    </row>
    <row r="877" spans="1:6" x14ac:dyDescent="0.25">
      <c r="A877">
        <f t="shared" si="13"/>
        <v>873</v>
      </c>
      <c r="B877" s="1">
        <v>1651</v>
      </c>
      <c r="C877" s="1" t="s">
        <v>3</v>
      </c>
      <c r="D877" s="1">
        <v>0</v>
      </c>
      <c r="E877" s="1">
        <v>127.33376699999999</v>
      </c>
      <c r="F877" s="5" t="s">
        <v>8</v>
      </c>
    </row>
    <row r="878" spans="1:6" x14ac:dyDescent="0.25">
      <c r="A878">
        <f t="shared" si="13"/>
        <v>874</v>
      </c>
      <c r="B878" s="1">
        <v>1652</v>
      </c>
      <c r="C878" s="1" t="s">
        <v>3</v>
      </c>
      <c r="D878" s="1">
        <v>0</v>
      </c>
      <c r="E878" s="1">
        <v>548.48605999999995</v>
      </c>
      <c r="F878" s="5" t="s">
        <v>8</v>
      </c>
    </row>
    <row r="879" spans="1:6" x14ac:dyDescent="0.25">
      <c r="A879">
        <f t="shared" si="13"/>
        <v>875</v>
      </c>
      <c r="B879" s="1">
        <v>1653</v>
      </c>
      <c r="C879" s="1" t="s">
        <v>3</v>
      </c>
      <c r="D879" s="1">
        <v>0</v>
      </c>
      <c r="E879" s="1">
        <v>125.582688</v>
      </c>
      <c r="F879" s="5" t="s">
        <v>8</v>
      </c>
    </row>
    <row r="880" spans="1:6" x14ac:dyDescent="0.25">
      <c r="A880">
        <f t="shared" si="13"/>
        <v>876</v>
      </c>
      <c r="B880" s="1">
        <v>1654</v>
      </c>
      <c r="C880" s="1" t="s">
        <v>3</v>
      </c>
      <c r="D880" s="1">
        <v>0</v>
      </c>
      <c r="E880" s="1">
        <v>369.19561700000003</v>
      </c>
      <c r="F880" s="5" t="s">
        <v>8</v>
      </c>
    </row>
    <row r="881" spans="1:6" x14ac:dyDescent="0.25">
      <c r="A881">
        <f t="shared" si="13"/>
        <v>877</v>
      </c>
      <c r="B881" s="1">
        <v>1655</v>
      </c>
      <c r="C881" s="1" t="s">
        <v>3</v>
      </c>
      <c r="D881" s="1">
        <v>0</v>
      </c>
      <c r="E881" s="1">
        <v>98.903927999999993</v>
      </c>
      <c r="F881" s="5" t="s">
        <v>8</v>
      </c>
    </row>
    <row r="882" spans="1:6" x14ac:dyDescent="0.25">
      <c r="A882">
        <f t="shared" si="13"/>
        <v>878</v>
      </c>
      <c r="B882" s="1">
        <v>1656</v>
      </c>
      <c r="C882" s="1" t="s">
        <v>3</v>
      </c>
      <c r="D882" s="1">
        <v>0</v>
      </c>
      <c r="E882" s="1">
        <v>112.88770100000001</v>
      </c>
      <c r="F882" s="5" t="s">
        <v>8</v>
      </c>
    </row>
    <row r="883" spans="1:6" x14ac:dyDescent="0.25">
      <c r="A883">
        <f t="shared" si="13"/>
        <v>879</v>
      </c>
      <c r="B883" s="1">
        <v>1657</v>
      </c>
      <c r="C883" s="1" t="s">
        <v>3</v>
      </c>
      <c r="D883" s="1">
        <v>0</v>
      </c>
      <c r="E883" s="1">
        <v>73.754068000000004</v>
      </c>
      <c r="F883" s="5" t="s">
        <v>8</v>
      </c>
    </row>
    <row r="884" spans="1:6" x14ac:dyDescent="0.25">
      <c r="A884">
        <f t="shared" si="13"/>
        <v>880</v>
      </c>
      <c r="B884" s="1">
        <v>1658</v>
      </c>
      <c r="C884" s="1" t="s">
        <v>3</v>
      </c>
      <c r="D884" s="1">
        <v>0</v>
      </c>
      <c r="E884" s="1">
        <v>170.61666099999999</v>
      </c>
      <c r="F884" s="5" t="s">
        <v>8</v>
      </c>
    </row>
    <row r="885" spans="1:6" x14ac:dyDescent="0.25">
      <c r="A885">
        <f t="shared" si="13"/>
        <v>881</v>
      </c>
      <c r="B885" s="1">
        <v>1659</v>
      </c>
      <c r="C885" s="1" t="s">
        <v>3</v>
      </c>
      <c r="D885" s="1">
        <v>0</v>
      </c>
      <c r="E885" s="1">
        <v>112.12220000000001</v>
      </c>
      <c r="F885" s="5" t="s">
        <v>8</v>
      </c>
    </row>
    <row r="886" spans="1:6" x14ac:dyDescent="0.25">
      <c r="A886">
        <f t="shared" si="13"/>
        <v>882</v>
      </c>
      <c r="B886" s="1">
        <v>1660</v>
      </c>
      <c r="C886" s="1" t="s">
        <v>3</v>
      </c>
      <c r="D886" s="1">
        <v>0</v>
      </c>
      <c r="E886" s="1">
        <v>135.43233900000001</v>
      </c>
      <c r="F886" s="5" t="s">
        <v>8</v>
      </c>
    </row>
    <row r="887" spans="1:6" x14ac:dyDescent="0.25">
      <c r="A887">
        <f t="shared" si="13"/>
        <v>883</v>
      </c>
      <c r="B887" s="1">
        <v>1661</v>
      </c>
      <c r="C887" s="1" t="s">
        <v>3</v>
      </c>
      <c r="D887" s="1">
        <v>0</v>
      </c>
      <c r="E887" s="1">
        <v>507.22941500000002</v>
      </c>
      <c r="F887" s="5" t="s">
        <v>8</v>
      </c>
    </row>
    <row r="888" spans="1:6" x14ac:dyDescent="0.25">
      <c r="A888">
        <f t="shared" si="13"/>
        <v>884</v>
      </c>
      <c r="B888" s="1">
        <v>1662</v>
      </c>
      <c r="C888" s="1" t="s">
        <v>3</v>
      </c>
      <c r="D888" s="1">
        <v>0</v>
      </c>
      <c r="E888" s="1">
        <v>69.376240999999993</v>
      </c>
      <c r="F888" s="5" t="s">
        <v>8</v>
      </c>
    </row>
    <row r="889" spans="1:6" x14ac:dyDescent="0.25">
      <c r="A889">
        <f t="shared" si="13"/>
        <v>885</v>
      </c>
      <c r="B889" s="1">
        <v>1663</v>
      </c>
      <c r="C889" s="1" t="s">
        <v>3</v>
      </c>
      <c r="D889" s="1">
        <v>0</v>
      </c>
      <c r="E889" s="1">
        <v>227.72065499999999</v>
      </c>
      <c r="F889" s="5" t="s">
        <v>8</v>
      </c>
    </row>
    <row r="890" spans="1:6" x14ac:dyDescent="0.25">
      <c r="A890">
        <f t="shared" si="13"/>
        <v>886</v>
      </c>
      <c r="B890" s="1">
        <v>1665</v>
      </c>
      <c r="C890" s="1" t="s">
        <v>3</v>
      </c>
      <c r="D890" s="1">
        <v>0</v>
      </c>
      <c r="E890" s="1">
        <v>2269.460184</v>
      </c>
      <c r="F890" s="5" t="s">
        <v>8</v>
      </c>
    </row>
    <row r="891" spans="1:6" x14ac:dyDescent="0.25">
      <c r="A891">
        <f t="shared" si="13"/>
        <v>887</v>
      </c>
      <c r="B891" s="1">
        <v>1666</v>
      </c>
      <c r="C891" s="1" t="s">
        <v>3</v>
      </c>
      <c r="D891" s="1">
        <v>0</v>
      </c>
      <c r="E891" s="1">
        <v>1624.8509899999999</v>
      </c>
      <c r="F891" s="5" t="s">
        <v>8</v>
      </c>
    </row>
    <row r="892" spans="1:6" x14ac:dyDescent="0.25">
      <c r="A892">
        <f t="shared" si="13"/>
        <v>888</v>
      </c>
      <c r="B892" s="1">
        <v>1667</v>
      </c>
      <c r="C892" s="1" t="s">
        <v>3</v>
      </c>
      <c r="D892" s="1">
        <v>0</v>
      </c>
      <c r="E892" s="1">
        <v>836.97523999999999</v>
      </c>
      <c r="F892" s="5" t="s">
        <v>8</v>
      </c>
    </row>
    <row r="893" spans="1:6" x14ac:dyDescent="0.25">
      <c r="A893">
        <f t="shared" si="13"/>
        <v>889</v>
      </c>
      <c r="B893" s="1">
        <v>1668</v>
      </c>
      <c r="C893" s="1" t="s">
        <v>3</v>
      </c>
      <c r="D893" s="1">
        <v>0</v>
      </c>
      <c r="E893" s="1">
        <v>808.85088399999995</v>
      </c>
      <c r="F893" s="5" t="s">
        <v>8</v>
      </c>
    </row>
    <row r="894" spans="1:6" x14ac:dyDescent="0.25">
      <c r="A894">
        <f t="shared" si="13"/>
        <v>890</v>
      </c>
      <c r="B894" s="1">
        <v>1671</v>
      </c>
      <c r="C894" s="1" t="s">
        <v>3</v>
      </c>
      <c r="D894" s="1">
        <v>0</v>
      </c>
      <c r="E894" s="1">
        <v>299.514768</v>
      </c>
      <c r="F894" s="5" t="s">
        <v>8</v>
      </c>
    </row>
    <row r="895" spans="1:6" x14ac:dyDescent="0.25">
      <c r="A895">
        <f t="shared" si="13"/>
        <v>891</v>
      </c>
      <c r="B895" s="1">
        <v>1673</v>
      </c>
      <c r="C895" s="1" t="s">
        <v>3</v>
      </c>
      <c r="D895" s="1">
        <v>0</v>
      </c>
      <c r="E895" s="1">
        <v>137.58751799999999</v>
      </c>
      <c r="F895" s="5" t="s">
        <v>8</v>
      </c>
    </row>
    <row r="896" spans="1:6" x14ac:dyDescent="0.25">
      <c r="A896">
        <f t="shared" si="13"/>
        <v>892</v>
      </c>
      <c r="B896" s="1">
        <v>1675</v>
      </c>
      <c r="C896" s="1" t="s">
        <v>3</v>
      </c>
      <c r="D896" s="1">
        <v>0</v>
      </c>
      <c r="E896" s="1">
        <v>133.50537399999999</v>
      </c>
      <c r="F896" s="5" t="s">
        <v>8</v>
      </c>
    </row>
    <row r="897" spans="1:6" x14ac:dyDescent="0.25">
      <c r="A897">
        <f t="shared" si="13"/>
        <v>893</v>
      </c>
      <c r="B897" s="1">
        <v>1677</v>
      </c>
      <c r="C897" s="1" t="s">
        <v>3</v>
      </c>
      <c r="D897" s="1">
        <v>0</v>
      </c>
      <c r="E897" s="1">
        <v>295.77170799999999</v>
      </c>
      <c r="F897" s="5" t="s">
        <v>8</v>
      </c>
    </row>
    <row r="898" spans="1:6" x14ac:dyDescent="0.25">
      <c r="A898">
        <f t="shared" si="13"/>
        <v>894</v>
      </c>
      <c r="B898" s="1">
        <v>1687</v>
      </c>
      <c r="C898" s="1" t="s">
        <v>3</v>
      </c>
      <c r="D898" s="1">
        <v>0</v>
      </c>
      <c r="E898" s="1">
        <v>208.74686500000001</v>
      </c>
      <c r="F898" s="5" t="s">
        <v>8</v>
      </c>
    </row>
    <row r="899" spans="1:6" x14ac:dyDescent="0.25">
      <c r="A899">
        <f t="shared" si="13"/>
        <v>895</v>
      </c>
      <c r="B899" s="1">
        <v>1688</v>
      </c>
      <c r="C899" s="1" t="s">
        <v>3</v>
      </c>
      <c r="D899" s="1">
        <v>0</v>
      </c>
      <c r="E899" s="1">
        <v>867.49585500000001</v>
      </c>
      <c r="F899" s="5" t="s">
        <v>8</v>
      </c>
    </row>
    <row r="900" spans="1:6" x14ac:dyDescent="0.25">
      <c r="A900">
        <f t="shared" si="13"/>
        <v>896</v>
      </c>
      <c r="B900" s="1">
        <v>1691</v>
      </c>
      <c r="C900" s="1" t="s">
        <v>3</v>
      </c>
      <c r="D900" s="1">
        <v>0</v>
      </c>
      <c r="E900" s="1">
        <v>404.49763400000001</v>
      </c>
      <c r="F900" s="5" t="s">
        <v>8</v>
      </c>
    </row>
    <row r="901" spans="1:6" x14ac:dyDescent="0.25">
      <c r="A901">
        <f t="shared" si="13"/>
        <v>897</v>
      </c>
      <c r="B901" s="1">
        <v>1693</v>
      </c>
      <c r="C901" s="1" t="s">
        <v>3</v>
      </c>
      <c r="D901" s="1">
        <v>0</v>
      </c>
      <c r="E901" s="1">
        <v>114.60876399999999</v>
      </c>
      <c r="F901" s="5" t="s">
        <v>8</v>
      </c>
    </row>
    <row r="902" spans="1:6" x14ac:dyDescent="0.25">
      <c r="A902">
        <f t="shared" si="13"/>
        <v>898</v>
      </c>
      <c r="B902" s="1">
        <v>1694</v>
      </c>
      <c r="C902" s="1" t="s">
        <v>3</v>
      </c>
      <c r="D902" s="1">
        <v>0</v>
      </c>
      <c r="E902" s="1">
        <v>592.84725300000002</v>
      </c>
      <c r="F902" s="5" t="s">
        <v>8</v>
      </c>
    </row>
    <row r="903" spans="1:6" x14ac:dyDescent="0.25">
      <c r="A903">
        <f t="shared" ref="A903:A966" si="14">A902+1</f>
        <v>899</v>
      </c>
      <c r="B903" s="1">
        <v>1695</v>
      </c>
      <c r="C903" s="1" t="s">
        <v>3</v>
      </c>
      <c r="D903" s="1">
        <v>0</v>
      </c>
      <c r="E903" s="1">
        <v>170.80427299999999</v>
      </c>
      <c r="F903" s="5" t="s">
        <v>8</v>
      </c>
    </row>
    <row r="904" spans="1:6" x14ac:dyDescent="0.25">
      <c r="A904">
        <f t="shared" si="14"/>
        <v>900</v>
      </c>
      <c r="B904" s="1">
        <v>1696</v>
      </c>
      <c r="C904" s="1" t="s">
        <v>3</v>
      </c>
      <c r="D904" s="1">
        <v>0</v>
      </c>
      <c r="E904" s="1">
        <v>214.340146</v>
      </c>
      <c r="F904" s="5" t="s">
        <v>8</v>
      </c>
    </row>
    <row r="905" spans="1:6" x14ac:dyDescent="0.25">
      <c r="A905">
        <f t="shared" si="14"/>
        <v>901</v>
      </c>
      <c r="B905" s="1">
        <v>1697</v>
      </c>
      <c r="C905" s="1" t="s">
        <v>3</v>
      </c>
      <c r="D905" s="1">
        <v>0</v>
      </c>
      <c r="E905" s="1">
        <v>94.717651000000004</v>
      </c>
      <c r="F905" s="5" t="s">
        <v>8</v>
      </c>
    </row>
    <row r="906" spans="1:6" x14ac:dyDescent="0.25">
      <c r="A906">
        <f t="shared" si="14"/>
        <v>902</v>
      </c>
      <c r="B906" s="1">
        <v>1698</v>
      </c>
      <c r="C906" s="1" t="s">
        <v>3</v>
      </c>
      <c r="D906" s="1">
        <v>0</v>
      </c>
      <c r="E906" s="1">
        <v>162.541978</v>
      </c>
      <c r="F906" s="5" t="s">
        <v>8</v>
      </c>
    </row>
    <row r="907" spans="1:6" x14ac:dyDescent="0.25">
      <c r="A907">
        <f t="shared" si="14"/>
        <v>903</v>
      </c>
      <c r="B907" s="1">
        <v>1699</v>
      </c>
      <c r="C907" s="1" t="s">
        <v>3</v>
      </c>
      <c r="D907" s="1">
        <v>0</v>
      </c>
      <c r="E907" s="1">
        <v>509.13345299999997</v>
      </c>
      <c r="F907" s="5" t="s">
        <v>8</v>
      </c>
    </row>
    <row r="908" spans="1:6" x14ac:dyDescent="0.25">
      <c r="A908">
        <f t="shared" si="14"/>
        <v>904</v>
      </c>
      <c r="B908" s="1">
        <v>1700</v>
      </c>
      <c r="C908" s="1" t="s">
        <v>3</v>
      </c>
      <c r="D908" s="1">
        <v>0</v>
      </c>
      <c r="E908" s="1">
        <v>193.30095800000001</v>
      </c>
      <c r="F908" s="5" t="s">
        <v>8</v>
      </c>
    </row>
    <row r="909" spans="1:6" x14ac:dyDescent="0.25">
      <c r="A909">
        <f t="shared" si="14"/>
        <v>905</v>
      </c>
      <c r="B909" s="1">
        <v>1701</v>
      </c>
      <c r="C909" s="1" t="s">
        <v>3</v>
      </c>
      <c r="D909" s="1">
        <v>0</v>
      </c>
      <c r="E909" s="1">
        <v>306.76584700000001</v>
      </c>
      <c r="F909" s="5" t="s">
        <v>8</v>
      </c>
    </row>
    <row r="910" spans="1:6" x14ac:dyDescent="0.25">
      <c r="A910">
        <f t="shared" si="14"/>
        <v>906</v>
      </c>
      <c r="B910" s="1">
        <v>1702</v>
      </c>
      <c r="C910" s="1" t="s">
        <v>3</v>
      </c>
      <c r="D910" s="1">
        <v>0</v>
      </c>
      <c r="E910" s="1">
        <v>219.276872</v>
      </c>
      <c r="F910" s="5" t="s">
        <v>8</v>
      </c>
    </row>
    <row r="911" spans="1:6" x14ac:dyDescent="0.25">
      <c r="A911">
        <f t="shared" si="14"/>
        <v>907</v>
      </c>
      <c r="B911" s="1">
        <v>1703</v>
      </c>
      <c r="C911" s="1" t="s">
        <v>3</v>
      </c>
      <c r="D911" s="1">
        <v>0</v>
      </c>
      <c r="E911" s="1">
        <v>229.37433899999999</v>
      </c>
      <c r="F911" s="5" t="s">
        <v>8</v>
      </c>
    </row>
    <row r="912" spans="1:6" x14ac:dyDescent="0.25">
      <c r="A912">
        <f t="shared" si="14"/>
        <v>908</v>
      </c>
      <c r="B912" s="1">
        <v>1704</v>
      </c>
      <c r="C912" s="1" t="s">
        <v>3</v>
      </c>
      <c r="D912" s="1">
        <v>0</v>
      </c>
      <c r="E912" s="1">
        <v>100.15701</v>
      </c>
      <c r="F912" s="5" t="s">
        <v>8</v>
      </c>
    </row>
    <row r="913" spans="1:6" x14ac:dyDescent="0.25">
      <c r="A913">
        <f t="shared" si="14"/>
        <v>909</v>
      </c>
      <c r="B913" s="1">
        <v>1705</v>
      </c>
      <c r="C913" s="1" t="s">
        <v>3</v>
      </c>
      <c r="D913" s="1">
        <v>0</v>
      </c>
      <c r="E913" s="1">
        <v>171.427314</v>
      </c>
      <c r="F913" s="5" t="s">
        <v>8</v>
      </c>
    </row>
    <row r="914" spans="1:6" x14ac:dyDescent="0.25">
      <c r="A914">
        <f t="shared" si="14"/>
        <v>910</v>
      </c>
      <c r="B914" s="1">
        <v>1706</v>
      </c>
      <c r="C914" s="1" t="s">
        <v>3</v>
      </c>
      <c r="D914" s="1">
        <v>0</v>
      </c>
      <c r="E914" s="1">
        <v>345.17878200000001</v>
      </c>
      <c r="F914" s="5" t="s">
        <v>8</v>
      </c>
    </row>
    <row r="915" spans="1:6" x14ac:dyDescent="0.25">
      <c r="A915">
        <f t="shared" si="14"/>
        <v>911</v>
      </c>
      <c r="B915" s="1">
        <v>1707</v>
      </c>
      <c r="C915" s="1" t="s">
        <v>3</v>
      </c>
      <c r="D915" s="1">
        <v>0</v>
      </c>
      <c r="E915" s="1">
        <v>178.662992</v>
      </c>
      <c r="F915" s="5" t="s">
        <v>8</v>
      </c>
    </row>
    <row r="916" spans="1:6" x14ac:dyDescent="0.25">
      <c r="A916">
        <f t="shared" si="14"/>
        <v>912</v>
      </c>
      <c r="B916" s="1">
        <v>1708</v>
      </c>
      <c r="C916" s="1" t="s">
        <v>3</v>
      </c>
      <c r="D916" s="1">
        <v>0</v>
      </c>
      <c r="E916" s="1">
        <v>469.12939999999998</v>
      </c>
      <c r="F916" s="5" t="s">
        <v>8</v>
      </c>
    </row>
    <row r="917" spans="1:6" x14ac:dyDescent="0.25">
      <c r="A917">
        <f t="shared" si="14"/>
        <v>913</v>
      </c>
      <c r="B917" s="1">
        <v>1709</v>
      </c>
      <c r="C917" s="1" t="s">
        <v>3</v>
      </c>
      <c r="D917" s="1">
        <v>0</v>
      </c>
      <c r="E917" s="1">
        <v>202.04646</v>
      </c>
      <c r="F917" s="5" t="s">
        <v>8</v>
      </c>
    </row>
    <row r="918" spans="1:6" x14ac:dyDescent="0.25">
      <c r="A918">
        <f t="shared" si="14"/>
        <v>914</v>
      </c>
      <c r="B918" s="1">
        <v>1710</v>
      </c>
      <c r="C918" s="1" t="s">
        <v>3</v>
      </c>
      <c r="D918" s="1">
        <v>0</v>
      </c>
      <c r="E918" s="1">
        <v>208.54376400000001</v>
      </c>
      <c r="F918" s="5" t="s">
        <v>8</v>
      </c>
    </row>
    <row r="919" spans="1:6" x14ac:dyDescent="0.25">
      <c r="A919">
        <f t="shared" si="14"/>
        <v>915</v>
      </c>
      <c r="B919" s="1">
        <v>1711</v>
      </c>
      <c r="C919" s="1" t="s">
        <v>3</v>
      </c>
      <c r="D919" s="1">
        <v>0</v>
      </c>
      <c r="E919" s="1">
        <v>264.50370700000002</v>
      </c>
      <c r="F919" s="5" t="s">
        <v>8</v>
      </c>
    </row>
    <row r="920" spans="1:6" x14ac:dyDescent="0.25">
      <c r="A920">
        <f t="shared" si="14"/>
        <v>916</v>
      </c>
      <c r="B920" s="1">
        <v>1712</v>
      </c>
      <c r="C920" s="1" t="s">
        <v>3</v>
      </c>
      <c r="D920" s="1">
        <v>0</v>
      </c>
      <c r="E920" s="1">
        <v>249.417711</v>
      </c>
      <c r="F920" s="5" t="s">
        <v>8</v>
      </c>
    </row>
    <row r="921" spans="1:6" x14ac:dyDescent="0.25">
      <c r="A921">
        <f t="shared" si="14"/>
        <v>917</v>
      </c>
      <c r="B921" s="1">
        <v>1713</v>
      </c>
      <c r="C921" s="1" t="s">
        <v>3</v>
      </c>
      <c r="D921" s="1">
        <v>0</v>
      </c>
      <c r="E921" s="1">
        <v>474.23098700000003</v>
      </c>
      <c r="F921" s="5" t="s">
        <v>8</v>
      </c>
    </row>
    <row r="922" spans="1:6" x14ac:dyDescent="0.25">
      <c r="A922">
        <f t="shared" si="14"/>
        <v>918</v>
      </c>
      <c r="B922" s="1">
        <v>1714</v>
      </c>
      <c r="C922" s="1" t="s">
        <v>3</v>
      </c>
      <c r="D922" s="1">
        <v>0</v>
      </c>
      <c r="E922" s="1">
        <v>222.81735599999999</v>
      </c>
      <c r="F922" s="5" t="s">
        <v>8</v>
      </c>
    </row>
    <row r="923" spans="1:6" x14ac:dyDescent="0.25">
      <c r="A923">
        <f t="shared" si="14"/>
        <v>919</v>
      </c>
      <c r="B923" s="1">
        <v>1715</v>
      </c>
      <c r="C923" s="1" t="s">
        <v>3</v>
      </c>
      <c r="D923" s="1">
        <v>0</v>
      </c>
      <c r="E923" s="1">
        <v>201.08407199999999</v>
      </c>
      <c r="F923" s="5" t="s">
        <v>8</v>
      </c>
    </row>
    <row r="924" spans="1:6" x14ac:dyDescent="0.25">
      <c r="A924">
        <f t="shared" si="14"/>
        <v>920</v>
      </c>
      <c r="B924" s="1">
        <v>1716</v>
      </c>
      <c r="C924" s="1" t="s">
        <v>3</v>
      </c>
      <c r="D924" s="1">
        <v>0</v>
      </c>
      <c r="E924" s="1">
        <v>371.65452900000003</v>
      </c>
      <c r="F924" s="5" t="s">
        <v>8</v>
      </c>
    </row>
    <row r="925" spans="1:6" x14ac:dyDescent="0.25">
      <c r="A925">
        <f t="shared" si="14"/>
        <v>921</v>
      </c>
      <c r="B925" s="1">
        <v>1717</v>
      </c>
      <c r="C925" s="1" t="s">
        <v>3</v>
      </c>
      <c r="D925" s="1">
        <v>0</v>
      </c>
      <c r="E925" s="1">
        <v>270.53941800000001</v>
      </c>
      <c r="F925" s="5" t="s">
        <v>8</v>
      </c>
    </row>
    <row r="926" spans="1:6" x14ac:dyDescent="0.25">
      <c r="A926">
        <f t="shared" si="14"/>
        <v>922</v>
      </c>
      <c r="B926" s="1">
        <v>1718</v>
      </c>
      <c r="C926" s="1" t="s">
        <v>3</v>
      </c>
      <c r="D926" s="1">
        <v>0</v>
      </c>
      <c r="E926" s="1">
        <v>155.48682500000001</v>
      </c>
      <c r="F926" s="5" t="s">
        <v>8</v>
      </c>
    </row>
    <row r="927" spans="1:6" x14ac:dyDescent="0.25">
      <c r="A927">
        <f t="shared" si="14"/>
        <v>923</v>
      </c>
      <c r="B927" s="1">
        <v>1719</v>
      </c>
      <c r="C927" s="1" t="s">
        <v>3</v>
      </c>
      <c r="D927" s="1">
        <v>0</v>
      </c>
      <c r="E927" s="1">
        <v>349.295053</v>
      </c>
      <c r="F927" s="5" t="s">
        <v>8</v>
      </c>
    </row>
    <row r="928" spans="1:6" x14ac:dyDescent="0.25">
      <c r="A928">
        <f t="shared" si="14"/>
        <v>924</v>
      </c>
      <c r="B928" s="1">
        <v>1720</v>
      </c>
      <c r="C928" s="1" t="s">
        <v>3</v>
      </c>
      <c r="D928" s="1">
        <v>0</v>
      </c>
      <c r="E928" s="1">
        <v>288.59623499999998</v>
      </c>
      <c r="F928" s="5" t="s">
        <v>8</v>
      </c>
    </row>
    <row r="929" spans="1:6" x14ac:dyDescent="0.25">
      <c r="A929">
        <f t="shared" si="14"/>
        <v>925</v>
      </c>
      <c r="B929" s="1">
        <v>1721</v>
      </c>
      <c r="C929" s="1" t="s">
        <v>3</v>
      </c>
      <c r="D929" s="1">
        <v>0</v>
      </c>
      <c r="E929" s="1">
        <v>209.24599799999999</v>
      </c>
      <c r="F929" s="5" t="s">
        <v>8</v>
      </c>
    </row>
    <row r="930" spans="1:6" x14ac:dyDescent="0.25">
      <c r="A930">
        <f t="shared" si="14"/>
        <v>926</v>
      </c>
      <c r="B930" s="1">
        <v>1722</v>
      </c>
      <c r="C930" s="1" t="s">
        <v>3</v>
      </c>
      <c r="D930" s="1">
        <v>0</v>
      </c>
      <c r="E930" s="1">
        <v>244.99482</v>
      </c>
      <c r="F930" s="5" t="s">
        <v>8</v>
      </c>
    </row>
    <row r="931" spans="1:6" x14ac:dyDescent="0.25">
      <c r="A931">
        <f t="shared" si="14"/>
        <v>927</v>
      </c>
      <c r="B931" s="1">
        <v>1723</v>
      </c>
      <c r="C931" s="1" t="s">
        <v>3</v>
      </c>
      <c r="D931" s="1">
        <v>0</v>
      </c>
      <c r="E931" s="1">
        <v>417.76797299999998</v>
      </c>
      <c r="F931" s="5" t="s">
        <v>8</v>
      </c>
    </row>
    <row r="932" spans="1:6" x14ac:dyDescent="0.25">
      <c r="A932">
        <f t="shared" si="14"/>
        <v>928</v>
      </c>
      <c r="B932" s="1">
        <v>1724</v>
      </c>
      <c r="C932" s="1" t="s">
        <v>3</v>
      </c>
      <c r="D932" s="1">
        <v>0</v>
      </c>
      <c r="E932" s="1">
        <v>197.33042399999999</v>
      </c>
      <c r="F932" s="5" t="s">
        <v>8</v>
      </c>
    </row>
    <row r="933" spans="1:6" x14ac:dyDescent="0.25">
      <c r="A933">
        <f t="shared" si="14"/>
        <v>929</v>
      </c>
      <c r="B933" s="1">
        <v>1725</v>
      </c>
      <c r="C933" s="1" t="s">
        <v>3</v>
      </c>
      <c r="D933" s="1">
        <v>0</v>
      </c>
      <c r="E933" s="1">
        <v>910.80071299999997</v>
      </c>
      <c r="F933" s="5" t="s">
        <v>8</v>
      </c>
    </row>
    <row r="934" spans="1:6" x14ac:dyDescent="0.25">
      <c r="A934">
        <f t="shared" si="14"/>
        <v>930</v>
      </c>
      <c r="B934" s="1">
        <v>1726</v>
      </c>
      <c r="C934" s="1" t="s">
        <v>3</v>
      </c>
      <c r="D934" s="1">
        <v>0</v>
      </c>
      <c r="E934" s="1">
        <v>952.22594700000002</v>
      </c>
      <c r="F934" s="5" t="s">
        <v>8</v>
      </c>
    </row>
    <row r="935" spans="1:6" x14ac:dyDescent="0.25">
      <c r="A935">
        <f t="shared" si="14"/>
        <v>931</v>
      </c>
      <c r="B935" s="1">
        <v>1727</v>
      </c>
      <c r="C935" s="1" t="s">
        <v>3</v>
      </c>
      <c r="D935" s="1">
        <v>0</v>
      </c>
      <c r="E935" s="1">
        <v>345.36359399999998</v>
      </c>
      <c r="F935" s="5" t="s">
        <v>8</v>
      </c>
    </row>
    <row r="936" spans="1:6" x14ac:dyDescent="0.25">
      <c r="A936">
        <f t="shared" si="14"/>
        <v>932</v>
      </c>
      <c r="B936" s="1">
        <v>1728</v>
      </c>
      <c r="C936" s="1" t="s">
        <v>3</v>
      </c>
      <c r="D936" s="1">
        <v>0</v>
      </c>
      <c r="E936" s="1">
        <v>402.144341</v>
      </c>
      <c r="F936" s="5" t="s">
        <v>8</v>
      </c>
    </row>
    <row r="937" spans="1:6" x14ac:dyDescent="0.25">
      <c r="A937">
        <f t="shared" si="14"/>
        <v>933</v>
      </c>
      <c r="B937" s="1">
        <v>1729</v>
      </c>
      <c r="C937" s="1" t="s">
        <v>3</v>
      </c>
      <c r="D937" s="1">
        <v>0</v>
      </c>
      <c r="E937" s="1">
        <v>734.971858</v>
      </c>
      <c r="F937" s="5" t="s">
        <v>8</v>
      </c>
    </row>
    <row r="938" spans="1:6" x14ac:dyDescent="0.25">
      <c r="A938">
        <f t="shared" si="14"/>
        <v>934</v>
      </c>
      <c r="B938" s="1">
        <v>1730</v>
      </c>
      <c r="C938" s="1" t="s">
        <v>3</v>
      </c>
      <c r="D938" s="1">
        <v>0</v>
      </c>
      <c r="E938" s="1">
        <v>592.00282200000004</v>
      </c>
      <c r="F938" s="5" t="s">
        <v>8</v>
      </c>
    </row>
    <row r="939" spans="1:6" x14ac:dyDescent="0.25">
      <c r="A939">
        <f t="shared" si="14"/>
        <v>935</v>
      </c>
      <c r="B939" s="1">
        <v>1731</v>
      </c>
      <c r="C939" s="1" t="s">
        <v>3</v>
      </c>
      <c r="D939" s="1">
        <v>0</v>
      </c>
      <c r="E939" s="1">
        <v>439.73839800000002</v>
      </c>
      <c r="F939" s="5" t="s">
        <v>8</v>
      </c>
    </row>
    <row r="940" spans="1:6" x14ac:dyDescent="0.25">
      <c r="A940">
        <f t="shared" si="14"/>
        <v>936</v>
      </c>
      <c r="B940" s="1">
        <v>1732</v>
      </c>
      <c r="C940" s="1" t="s">
        <v>3</v>
      </c>
      <c r="D940" s="1">
        <v>0</v>
      </c>
      <c r="E940" s="1">
        <v>448.061801</v>
      </c>
      <c r="F940" s="5" t="s">
        <v>8</v>
      </c>
    </row>
    <row r="941" spans="1:6" x14ac:dyDescent="0.25">
      <c r="A941">
        <f t="shared" si="14"/>
        <v>937</v>
      </c>
      <c r="B941" s="1">
        <v>1733</v>
      </c>
      <c r="C941" s="1" t="s">
        <v>3</v>
      </c>
      <c r="D941" s="1">
        <v>0</v>
      </c>
      <c r="E941" s="1">
        <v>203.279766</v>
      </c>
      <c r="F941" s="5" t="s">
        <v>8</v>
      </c>
    </row>
    <row r="942" spans="1:6" x14ac:dyDescent="0.25">
      <c r="A942">
        <f t="shared" si="14"/>
        <v>938</v>
      </c>
      <c r="B942" s="1">
        <v>1734</v>
      </c>
      <c r="C942" s="1" t="s">
        <v>3</v>
      </c>
      <c r="D942" s="1">
        <v>0</v>
      </c>
      <c r="E942" s="1">
        <v>414.801177</v>
      </c>
      <c r="F942" s="5" t="s">
        <v>8</v>
      </c>
    </row>
    <row r="943" spans="1:6" x14ac:dyDescent="0.25">
      <c r="A943">
        <f t="shared" si="14"/>
        <v>939</v>
      </c>
      <c r="B943" s="1">
        <v>1735</v>
      </c>
      <c r="C943" s="1" t="s">
        <v>3</v>
      </c>
      <c r="D943" s="1">
        <v>0</v>
      </c>
      <c r="E943" s="1">
        <v>340.61448100000001</v>
      </c>
      <c r="F943" s="5" t="s">
        <v>8</v>
      </c>
    </row>
    <row r="944" spans="1:6" x14ac:dyDescent="0.25">
      <c r="A944">
        <f t="shared" si="14"/>
        <v>940</v>
      </c>
      <c r="B944" s="1">
        <v>1736</v>
      </c>
      <c r="C944" s="1" t="s">
        <v>3</v>
      </c>
      <c r="D944" s="1">
        <v>0</v>
      </c>
      <c r="E944" s="1">
        <v>331.14705600000002</v>
      </c>
      <c r="F944" s="5" t="s">
        <v>8</v>
      </c>
    </row>
    <row r="945" spans="1:6" x14ac:dyDescent="0.25">
      <c r="A945">
        <f t="shared" si="14"/>
        <v>941</v>
      </c>
      <c r="B945" s="1">
        <v>1747</v>
      </c>
      <c r="C945" s="1" t="s">
        <v>3</v>
      </c>
      <c r="D945" s="1">
        <v>0</v>
      </c>
      <c r="E945" s="1">
        <v>30.121587999999999</v>
      </c>
      <c r="F945" s="5" t="s">
        <v>8</v>
      </c>
    </row>
    <row r="946" spans="1:6" x14ac:dyDescent="0.25">
      <c r="A946">
        <f t="shared" si="14"/>
        <v>942</v>
      </c>
      <c r="B946" s="1">
        <v>1812</v>
      </c>
      <c r="C946" s="1" t="s">
        <v>3</v>
      </c>
      <c r="D946" s="1">
        <v>0</v>
      </c>
      <c r="E946" s="1">
        <v>405.37050399999998</v>
      </c>
      <c r="F946" s="5" t="s">
        <v>8</v>
      </c>
    </row>
    <row r="947" spans="1:6" x14ac:dyDescent="0.25">
      <c r="A947">
        <f t="shared" si="14"/>
        <v>943</v>
      </c>
      <c r="B947" s="1">
        <v>1813</v>
      </c>
      <c r="C947" s="1" t="s">
        <v>3</v>
      </c>
      <c r="D947" s="1">
        <v>0</v>
      </c>
      <c r="E947" s="1">
        <v>425.68444499999998</v>
      </c>
      <c r="F947" s="5" t="s">
        <v>8</v>
      </c>
    </row>
    <row r="948" spans="1:6" x14ac:dyDescent="0.25">
      <c r="A948">
        <f t="shared" si="14"/>
        <v>944</v>
      </c>
      <c r="B948" s="1">
        <v>1814</v>
      </c>
      <c r="C948" s="1" t="s">
        <v>3</v>
      </c>
      <c r="D948" s="1">
        <v>0</v>
      </c>
      <c r="E948" s="1">
        <v>493.64388000000002</v>
      </c>
      <c r="F948" s="5" t="s">
        <v>8</v>
      </c>
    </row>
    <row r="949" spans="1:6" x14ac:dyDescent="0.25">
      <c r="A949">
        <f t="shared" si="14"/>
        <v>945</v>
      </c>
      <c r="B949" s="1">
        <v>1815</v>
      </c>
      <c r="C949" s="1" t="s">
        <v>3</v>
      </c>
      <c r="D949" s="1">
        <v>0</v>
      </c>
      <c r="E949" s="1">
        <v>414.62406499999997</v>
      </c>
      <c r="F949" s="5" t="s">
        <v>8</v>
      </c>
    </row>
    <row r="950" spans="1:6" x14ac:dyDescent="0.25">
      <c r="A950">
        <f t="shared" si="14"/>
        <v>946</v>
      </c>
      <c r="B950" s="1">
        <v>1816</v>
      </c>
      <c r="C950" s="1" t="s">
        <v>3</v>
      </c>
      <c r="D950" s="1">
        <v>0</v>
      </c>
      <c r="E950" s="1">
        <v>404.19687699999997</v>
      </c>
      <c r="F950" s="5" t="s">
        <v>8</v>
      </c>
    </row>
    <row r="951" spans="1:6" x14ac:dyDescent="0.25">
      <c r="A951">
        <f t="shared" si="14"/>
        <v>947</v>
      </c>
      <c r="B951" s="1">
        <v>1817</v>
      </c>
      <c r="C951" s="1" t="s">
        <v>3</v>
      </c>
      <c r="D951" s="1">
        <v>0</v>
      </c>
      <c r="E951" s="1">
        <v>490.87169699999998</v>
      </c>
      <c r="F951" s="5" t="s">
        <v>8</v>
      </c>
    </row>
    <row r="952" spans="1:6" x14ac:dyDescent="0.25">
      <c r="A952">
        <f t="shared" si="14"/>
        <v>948</v>
      </c>
      <c r="B952" s="1">
        <v>1818</v>
      </c>
      <c r="C952" s="1" t="s">
        <v>3</v>
      </c>
      <c r="D952" s="1">
        <v>0</v>
      </c>
      <c r="E952" s="1">
        <v>472.32012300000002</v>
      </c>
      <c r="F952" s="5" t="s">
        <v>8</v>
      </c>
    </row>
    <row r="953" spans="1:6" x14ac:dyDescent="0.25">
      <c r="A953">
        <f t="shared" si="14"/>
        <v>949</v>
      </c>
      <c r="B953" s="1">
        <v>1819</v>
      </c>
      <c r="C953" s="1" t="s">
        <v>3</v>
      </c>
      <c r="D953" s="1">
        <v>0</v>
      </c>
      <c r="E953" s="1">
        <v>558.92878900000005</v>
      </c>
      <c r="F953" s="5" t="s">
        <v>8</v>
      </c>
    </row>
    <row r="954" spans="1:6" x14ac:dyDescent="0.25">
      <c r="A954">
        <f t="shared" si="14"/>
        <v>950</v>
      </c>
      <c r="B954" s="1">
        <v>1820</v>
      </c>
      <c r="C954" s="1" t="s">
        <v>3</v>
      </c>
      <c r="D954" s="1">
        <v>0</v>
      </c>
      <c r="E954" s="1">
        <v>400.54674899999998</v>
      </c>
      <c r="F954" s="5" t="s">
        <v>8</v>
      </c>
    </row>
    <row r="955" spans="1:6" x14ac:dyDescent="0.25">
      <c r="A955">
        <f t="shared" si="14"/>
        <v>951</v>
      </c>
      <c r="B955" s="1">
        <v>1822</v>
      </c>
      <c r="C955" s="1" t="s">
        <v>3</v>
      </c>
      <c r="D955" s="1">
        <v>0</v>
      </c>
      <c r="E955" s="1">
        <v>803.12100599999997</v>
      </c>
      <c r="F955" s="5" t="s">
        <v>8</v>
      </c>
    </row>
    <row r="956" spans="1:6" x14ac:dyDescent="0.25">
      <c r="A956">
        <f t="shared" si="14"/>
        <v>952</v>
      </c>
      <c r="B956" s="1">
        <v>1823</v>
      </c>
      <c r="C956" s="1" t="s">
        <v>3</v>
      </c>
      <c r="D956" s="1">
        <v>0</v>
      </c>
      <c r="E956" s="1">
        <v>1214.003324</v>
      </c>
      <c r="F956" s="5" t="s">
        <v>8</v>
      </c>
    </row>
    <row r="957" spans="1:6" x14ac:dyDescent="0.25">
      <c r="A957">
        <f t="shared" si="14"/>
        <v>953</v>
      </c>
      <c r="B957" s="1">
        <v>1824</v>
      </c>
      <c r="C957" s="1" t="s">
        <v>3</v>
      </c>
      <c r="D957" s="1">
        <v>0</v>
      </c>
      <c r="E957" s="1">
        <v>427.345392</v>
      </c>
      <c r="F957" s="5" t="s">
        <v>8</v>
      </c>
    </row>
    <row r="958" spans="1:6" x14ac:dyDescent="0.25">
      <c r="A958">
        <f t="shared" si="14"/>
        <v>954</v>
      </c>
      <c r="B958" s="1">
        <v>1825</v>
      </c>
      <c r="C958" s="1" t="s">
        <v>3</v>
      </c>
      <c r="D958" s="1">
        <v>0</v>
      </c>
      <c r="E958" s="1">
        <v>383.13248700000003</v>
      </c>
      <c r="F958" s="5" t="s">
        <v>8</v>
      </c>
    </row>
    <row r="959" spans="1:6" x14ac:dyDescent="0.25">
      <c r="A959">
        <f t="shared" si="14"/>
        <v>955</v>
      </c>
      <c r="B959" s="1">
        <v>1826</v>
      </c>
      <c r="C959" s="1" t="s">
        <v>3</v>
      </c>
      <c r="D959" s="1">
        <v>0</v>
      </c>
      <c r="E959" s="1">
        <v>379.62105500000001</v>
      </c>
      <c r="F959" s="5" t="s">
        <v>8</v>
      </c>
    </row>
    <row r="960" spans="1:6" x14ac:dyDescent="0.25">
      <c r="A960">
        <f t="shared" si="14"/>
        <v>956</v>
      </c>
      <c r="B960" s="1">
        <v>1827</v>
      </c>
      <c r="C960" s="1" t="s">
        <v>3</v>
      </c>
      <c r="D960" s="1">
        <v>0</v>
      </c>
      <c r="E960" s="1">
        <v>696.29220499999997</v>
      </c>
      <c r="F960" s="5" t="s">
        <v>8</v>
      </c>
    </row>
    <row r="961" spans="1:6" x14ac:dyDescent="0.25">
      <c r="A961">
        <f t="shared" si="14"/>
        <v>957</v>
      </c>
      <c r="B961" s="1">
        <v>1828</v>
      </c>
      <c r="C961" s="1" t="s">
        <v>3</v>
      </c>
      <c r="D961" s="1">
        <v>0</v>
      </c>
      <c r="E961" s="1">
        <v>570.03887199999997</v>
      </c>
      <c r="F961" s="5" t="s">
        <v>8</v>
      </c>
    </row>
    <row r="962" spans="1:6" x14ac:dyDescent="0.25">
      <c r="A962">
        <f t="shared" si="14"/>
        <v>958</v>
      </c>
      <c r="B962" s="1">
        <v>1830</v>
      </c>
      <c r="C962" s="1" t="s">
        <v>3</v>
      </c>
      <c r="D962" s="1">
        <v>0</v>
      </c>
      <c r="E962" s="1">
        <v>598.59638199999995</v>
      </c>
      <c r="F962" s="5" t="s">
        <v>8</v>
      </c>
    </row>
    <row r="963" spans="1:6" x14ac:dyDescent="0.25">
      <c r="A963">
        <f t="shared" si="14"/>
        <v>959</v>
      </c>
      <c r="B963" s="1">
        <v>1831</v>
      </c>
      <c r="C963" s="1" t="s">
        <v>3</v>
      </c>
      <c r="D963" s="1">
        <v>0</v>
      </c>
      <c r="E963" s="1">
        <v>616.37108000000001</v>
      </c>
      <c r="F963" s="5" t="s">
        <v>8</v>
      </c>
    </row>
    <row r="964" spans="1:6" x14ac:dyDescent="0.25">
      <c r="A964">
        <f t="shared" si="14"/>
        <v>960</v>
      </c>
      <c r="B964" s="1">
        <v>1832</v>
      </c>
      <c r="C964" s="1" t="s">
        <v>3</v>
      </c>
      <c r="D964" s="1">
        <v>0</v>
      </c>
      <c r="E964" s="1">
        <v>1279.428592</v>
      </c>
      <c r="F964" s="5" t="s">
        <v>8</v>
      </c>
    </row>
    <row r="965" spans="1:6" x14ac:dyDescent="0.25">
      <c r="A965">
        <f t="shared" si="14"/>
        <v>961</v>
      </c>
      <c r="B965" s="1">
        <v>1833</v>
      </c>
      <c r="C965" s="1" t="s">
        <v>3</v>
      </c>
      <c r="D965" s="1">
        <v>0</v>
      </c>
      <c r="E965" s="1">
        <v>277.38840800000003</v>
      </c>
      <c r="F965" s="5" t="s">
        <v>8</v>
      </c>
    </row>
    <row r="966" spans="1:6" x14ac:dyDescent="0.25">
      <c r="A966">
        <f t="shared" si="14"/>
        <v>962</v>
      </c>
      <c r="B966" s="1">
        <v>1834</v>
      </c>
      <c r="C966" s="1" t="s">
        <v>3</v>
      </c>
      <c r="D966" s="1">
        <v>0</v>
      </c>
      <c r="E966" s="1">
        <v>341.56444299999998</v>
      </c>
      <c r="F966" s="5" t="s">
        <v>8</v>
      </c>
    </row>
    <row r="967" spans="1:6" x14ac:dyDescent="0.25">
      <c r="A967">
        <f t="shared" ref="A967:A1030" si="15">A966+1</f>
        <v>963</v>
      </c>
      <c r="B967" s="1">
        <v>1835</v>
      </c>
      <c r="C967" s="1" t="s">
        <v>3</v>
      </c>
      <c r="D967" s="1">
        <v>0</v>
      </c>
      <c r="E967" s="1">
        <v>263.05986200000001</v>
      </c>
      <c r="F967" s="5" t="s">
        <v>8</v>
      </c>
    </row>
    <row r="968" spans="1:6" x14ac:dyDescent="0.25">
      <c r="A968">
        <f t="shared" si="15"/>
        <v>964</v>
      </c>
      <c r="B968" s="1">
        <v>1836</v>
      </c>
      <c r="C968" s="1" t="s">
        <v>3</v>
      </c>
      <c r="D968" s="1">
        <v>0</v>
      </c>
      <c r="E968" s="1">
        <v>153.22042500000001</v>
      </c>
      <c r="F968" s="5" t="s">
        <v>8</v>
      </c>
    </row>
    <row r="969" spans="1:6" x14ac:dyDescent="0.25">
      <c r="A969">
        <f t="shared" si="15"/>
        <v>965</v>
      </c>
      <c r="B969" s="1">
        <v>1837</v>
      </c>
      <c r="C969" s="1" t="s">
        <v>3</v>
      </c>
      <c r="D969" s="1">
        <v>0</v>
      </c>
      <c r="E969" s="1">
        <v>264.659468</v>
      </c>
      <c r="F969" s="5" t="s">
        <v>8</v>
      </c>
    </row>
    <row r="970" spans="1:6" x14ac:dyDescent="0.25">
      <c r="A970">
        <f t="shared" si="15"/>
        <v>966</v>
      </c>
      <c r="B970" s="1">
        <v>1838</v>
      </c>
      <c r="C970" s="1" t="s">
        <v>3</v>
      </c>
      <c r="D970" s="1">
        <v>0</v>
      </c>
      <c r="E970" s="1">
        <v>238.445537</v>
      </c>
      <c r="F970" s="5" t="s">
        <v>8</v>
      </c>
    </row>
    <row r="971" spans="1:6" x14ac:dyDescent="0.25">
      <c r="A971">
        <f t="shared" si="15"/>
        <v>967</v>
      </c>
      <c r="B971" s="1">
        <v>1839</v>
      </c>
      <c r="C971" s="1" t="s">
        <v>3</v>
      </c>
      <c r="D971" s="1">
        <v>0</v>
      </c>
      <c r="E971" s="1">
        <v>681.48074799999995</v>
      </c>
      <c r="F971" s="5" t="s">
        <v>8</v>
      </c>
    </row>
    <row r="972" spans="1:6" x14ac:dyDescent="0.25">
      <c r="A972">
        <f t="shared" si="15"/>
        <v>968</v>
      </c>
      <c r="B972" s="1">
        <v>1840</v>
      </c>
      <c r="C972" s="1" t="s">
        <v>3</v>
      </c>
      <c r="D972" s="1">
        <v>0</v>
      </c>
      <c r="E972" s="1">
        <v>617.34668199999999</v>
      </c>
      <c r="F972" s="5" t="s">
        <v>8</v>
      </c>
    </row>
    <row r="973" spans="1:6" x14ac:dyDescent="0.25">
      <c r="A973">
        <f t="shared" si="15"/>
        <v>969</v>
      </c>
      <c r="B973" s="1">
        <v>1841</v>
      </c>
      <c r="C973" s="1" t="s">
        <v>3</v>
      </c>
      <c r="D973" s="1">
        <v>0</v>
      </c>
      <c r="E973" s="1">
        <v>320.97153400000002</v>
      </c>
      <c r="F973" s="5" t="s">
        <v>8</v>
      </c>
    </row>
    <row r="974" spans="1:6" x14ac:dyDescent="0.25">
      <c r="A974">
        <f t="shared" si="15"/>
        <v>970</v>
      </c>
      <c r="B974" s="1">
        <v>1842</v>
      </c>
      <c r="C974" s="1" t="s">
        <v>3</v>
      </c>
      <c r="D974" s="1">
        <v>0</v>
      </c>
      <c r="E974" s="1">
        <v>225.02250100000001</v>
      </c>
      <c r="F974" s="5" t="s">
        <v>8</v>
      </c>
    </row>
    <row r="975" spans="1:6" x14ac:dyDescent="0.25">
      <c r="A975">
        <f t="shared" si="15"/>
        <v>971</v>
      </c>
      <c r="B975" s="1">
        <v>1843</v>
      </c>
      <c r="C975" s="1" t="s">
        <v>3</v>
      </c>
      <c r="D975" s="1">
        <v>0</v>
      </c>
      <c r="E975" s="1">
        <v>1041.247672</v>
      </c>
      <c r="F975" s="5" t="s">
        <v>8</v>
      </c>
    </row>
    <row r="976" spans="1:6" x14ac:dyDescent="0.25">
      <c r="A976">
        <f t="shared" si="15"/>
        <v>972</v>
      </c>
      <c r="B976" s="1">
        <v>1844</v>
      </c>
      <c r="C976" s="1" t="s">
        <v>3</v>
      </c>
      <c r="D976" s="1">
        <v>0</v>
      </c>
      <c r="E976" s="1">
        <v>373.03493300000002</v>
      </c>
      <c r="F976" s="5" t="s">
        <v>8</v>
      </c>
    </row>
    <row r="977" spans="1:6" x14ac:dyDescent="0.25">
      <c r="A977">
        <f t="shared" si="15"/>
        <v>973</v>
      </c>
      <c r="B977" s="1">
        <v>1845</v>
      </c>
      <c r="C977" s="1" t="s">
        <v>3</v>
      </c>
      <c r="D977" s="1">
        <v>0</v>
      </c>
      <c r="E977" s="1">
        <v>337.12545</v>
      </c>
      <c r="F977" s="5" t="s">
        <v>8</v>
      </c>
    </row>
    <row r="978" spans="1:6" x14ac:dyDescent="0.25">
      <c r="A978">
        <f t="shared" si="15"/>
        <v>974</v>
      </c>
      <c r="B978" s="1">
        <v>1846</v>
      </c>
      <c r="C978" s="1" t="s">
        <v>3</v>
      </c>
      <c r="D978" s="1">
        <v>0</v>
      </c>
      <c r="E978" s="1">
        <v>1279.5619509999999</v>
      </c>
      <c r="F978" s="5" t="s">
        <v>8</v>
      </c>
    </row>
    <row r="979" spans="1:6" x14ac:dyDescent="0.25">
      <c r="A979">
        <f t="shared" si="15"/>
        <v>975</v>
      </c>
      <c r="B979" s="1">
        <v>1847</v>
      </c>
      <c r="C979" s="1" t="s">
        <v>3</v>
      </c>
      <c r="D979" s="1">
        <v>0</v>
      </c>
      <c r="E979" s="1">
        <v>105.356954</v>
      </c>
      <c r="F979" s="5" t="s">
        <v>8</v>
      </c>
    </row>
    <row r="980" spans="1:6" x14ac:dyDescent="0.25">
      <c r="A980">
        <f t="shared" si="15"/>
        <v>976</v>
      </c>
      <c r="B980" s="1">
        <v>1848</v>
      </c>
      <c r="C980" s="1" t="s">
        <v>3</v>
      </c>
      <c r="D980" s="1">
        <v>0</v>
      </c>
      <c r="E980" s="1">
        <v>145.51991699999999</v>
      </c>
      <c r="F980" s="5" t="s">
        <v>8</v>
      </c>
    </row>
    <row r="981" spans="1:6" x14ac:dyDescent="0.25">
      <c r="A981">
        <f t="shared" si="15"/>
        <v>977</v>
      </c>
      <c r="B981" s="1">
        <v>1849</v>
      </c>
      <c r="C981" s="1" t="s">
        <v>3</v>
      </c>
      <c r="D981" s="1">
        <v>0</v>
      </c>
      <c r="E981" s="1">
        <v>348.19738100000001</v>
      </c>
      <c r="F981" s="5" t="s">
        <v>8</v>
      </c>
    </row>
    <row r="982" spans="1:6" x14ac:dyDescent="0.25">
      <c r="A982">
        <f t="shared" si="15"/>
        <v>978</v>
      </c>
      <c r="B982" s="1">
        <v>1850</v>
      </c>
      <c r="C982" s="1" t="s">
        <v>3</v>
      </c>
      <c r="D982" s="1">
        <v>0</v>
      </c>
      <c r="E982" s="1">
        <v>344.527739</v>
      </c>
      <c r="F982" s="5" t="s">
        <v>8</v>
      </c>
    </row>
    <row r="983" spans="1:6" x14ac:dyDescent="0.25">
      <c r="A983">
        <f t="shared" si="15"/>
        <v>979</v>
      </c>
      <c r="B983" s="1">
        <v>1851</v>
      </c>
      <c r="C983" s="1" t="s">
        <v>3</v>
      </c>
      <c r="D983" s="1">
        <v>0</v>
      </c>
      <c r="E983" s="1">
        <v>131.31116700000001</v>
      </c>
      <c r="F983" s="5" t="s">
        <v>8</v>
      </c>
    </row>
    <row r="984" spans="1:6" x14ac:dyDescent="0.25">
      <c r="A984">
        <f t="shared" si="15"/>
        <v>980</v>
      </c>
      <c r="B984" s="1">
        <v>1852</v>
      </c>
      <c r="C984" s="1" t="s">
        <v>3</v>
      </c>
      <c r="D984" s="1">
        <v>0</v>
      </c>
      <c r="E984" s="1">
        <v>408.612593</v>
      </c>
      <c r="F984" s="5" t="s">
        <v>8</v>
      </c>
    </row>
    <row r="985" spans="1:6" x14ac:dyDescent="0.25">
      <c r="A985">
        <f t="shared" si="15"/>
        <v>981</v>
      </c>
      <c r="B985" s="1">
        <v>1854</v>
      </c>
      <c r="C985" s="1" t="s">
        <v>3</v>
      </c>
      <c r="D985" s="1">
        <v>0</v>
      </c>
      <c r="E985" s="1">
        <v>311.004276</v>
      </c>
      <c r="F985" s="5" t="s">
        <v>8</v>
      </c>
    </row>
    <row r="986" spans="1:6" x14ac:dyDescent="0.25">
      <c r="A986">
        <f t="shared" si="15"/>
        <v>982</v>
      </c>
      <c r="B986" s="1">
        <v>1855</v>
      </c>
      <c r="C986" s="1" t="s">
        <v>3</v>
      </c>
      <c r="D986" s="1">
        <v>0</v>
      </c>
      <c r="E986" s="1">
        <v>1024.2460000000001</v>
      </c>
      <c r="F986" s="5" t="s">
        <v>8</v>
      </c>
    </row>
    <row r="987" spans="1:6" x14ac:dyDescent="0.25">
      <c r="A987">
        <f t="shared" si="15"/>
        <v>983</v>
      </c>
      <c r="B987" s="1">
        <v>1856</v>
      </c>
      <c r="C987" s="1" t="s">
        <v>3</v>
      </c>
      <c r="D987" s="1">
        <v>0</v>
      </c>
      <c r="E987" s="1">
        <v>527.86773900000003</v>
      </c>
      <c r="F987" s="5" t="s">
        <v>8</v>
      </c>
    </row>
    <row r="988" spans="1:6" x14ac:dyDescent="0.25">
      <c r="A988">
        <f t="shared" si="15"/>
        <v>984</v>
      </c>
      <c r="B988" s="1">
        <v>1857</v>
      </c>
      <c r="C988" s="1" t="s">
        <v>3</v>
      </c>
      <c r="D988" s="1">
        <v>0</v>
      </c>
      <c r="E988" s="1">
        <v>398.912578</v>
      </c>
      <c r="F988" s="5" t="s">
        <v>8</v>
      </c>
    </row>
    <row r="989" spans="1:6" x14ac:dyDescent="0.25">
      <c r="A989">
        <f t="shared" si="15"/>
        <v>985</v>
      </c>
      <c r="B989" s="1">
        <v>1858</v>
      </c>
      <c r="C989" s="1" t="s">
        <v>3</v>
      </c>
      <c r="D989" s="1">
        <v>0</v>
      </c>
      <c r="E989" s="1">
        <v>416.74590499999999</v>
      </c>
      <c r="F989" s="5" t="s">
        <v>8</v>
      </c>
    </row>
    <row r="990" spans="1:6" x14ac:dyDescent="0.25">
      <c r="A990">
        <f t="shared" si="15"/>
        <v>986</v>
      </c>
      <c r="B990" s="1">
        <v>1859</v>
      </c>
      <c r="C990" s="1" t="s">
        <v>3</v>
      </c>
      <c r="D990" s="1">
        <v>0</v>
      </c>
      <c r="E990" s="1">
        <v>110.76376</v>
      </c>
      <c r="F990" s="5" t="s">
        <v>8</v>
      </c>
    </row>
    <row r="991" spans="1:6" x14ac:dyDescent="0.25">
      <c r="A991">
        <f t="shared" si="15"/>
        <v>987</v>
      </c>
      <c r="B991" s="1">
        <v>1873</v>
      </c>
      <c r="C991" s="1" t="s">
        <v>3</v>
      </c>
      <c r="D991" s="1">
        <v>0</v>
      </c>
      <c r="E991" s="1">
        <v>764.68531900000005</v>
      </c>
      <c r="F991" s="5" t="s">
        <v>8</v>
      </c>
    </row>
    <row r="992" spans="1:6" x14ac:dyDescent="0.25">
      <c r="A992">
        <f t="shared" si="15"/>
        <v>988</v>
      </c>
      <c r="B992" s="1">
        <v>1874</v>
      </c>
      <c r="C992" s="1" t="s">
        <v>3</v>
      </c>
      <c r="D992" s="1">
        <v>0</v>
      </c>
      <c r="E992" s="1">
        <v>796.78208800000004</v>
      </c>
      <c r="F992" s="5" t="s">
        <v>8</v>
      </c>
    </row>
    <row r="993" spans="1:6" x14ac:dyDescent="0.25">
      <c r="A993">
        <f t="shared" si="15"/>
        <v>989</v>
      </c>
      <c r="B993" s="1">
        <v>1875</v>
      </c>
      <c r="C993" s="1" t="s">
        <v>3</v>
      </c>
      <c r="D993" s="1">
        <v>0</v>
      </c>
      <c r="E993" s="1">
        <v>567.906882</v>
      </c>
      <c r="F993" s="5" t="s">
        <v>8</v>
      </c>
    </row>
    <row r="994" spans="1:6" x14ac:dyDescent="0.25">
      <c r="A994">
        <f t="shared" si="15"/>
        <v>990</v>
      </c>
      <c r="B994" s="1">
        <v>1876</v>
      </c>
      <c r="C994" s="1" t="s">
        <v>3</v>
      </c>
      <c r="D994" s="1">
        <v>0</v>
      </c>
      <c r="E994" s="1">
        <v>1124.2829529999999</v>
      </c>
      <c r="F994" s="5" t="s">
        <v>8</v>
      </c>
    </row>
    <row r="995" spans="1:6" x14ac:dyDescent="0.25">
      <c r="A995">
        <f t="shared" si="15"/>
        <v>991</v>
      </c>
      <c r="B995" s="1">
        <v>1877</v>
      </c>
      <c r="C995" s="1" t="s">
        <v>3</v>
      </c>
      <c r="D995" s="1">
        <v>0</v>
      </c>
      <c r="E995" s="1">
        <v>1828.661042</v>
      </c>
      <c r="F995" s="5" t="s">
        <v>8</v>
      </c>
    </row>
    <row r="996" spans="1:6" x14ac:dyDescent="0.25">
      <c r="A996">
        <f t="shared" si="15"/>
        <v>992</v>
      </c>
      <c r="B996" s="1">
        <v>1878</v>
      </c>
      <c r="C996" s="1" t="s">
        <v>3</v>
      </c>
      <c r="D996" s="1">
        <v>0</v>
      </c>
      <c r="E996" s="1">
        <v>1023.411195</v>
      </c>
      <c r="F996" s="5" t="s">
        <v>8</v>
      </c>
    </row>
    <row r="997" spans="1:6" x14ac:dyDescent="0.25">
      <c r="A997">
        <f t="shared" si="15"/>
        <v>993</v>
      </c>
      <c r="B997" s="1">
        <v>1879</v>
      </c>
      <c r="C997" s="1" t="s">
        <v>3</v>
      </c>
      <c r="D997" s="1">
        <v>0</v>
      </c>
      <c r="E997" s="1">
        <v>346.09724199999999</v>
      </c>
      <c r="F997" s="5" t="s">
        <v>8</v>
      </c>
    </row>
    <row r="998" spans="1:6" x14ac:dyDescent="0.25">
      <c r="A998">
        <f t="shared" si="15"/>
        <v>994</v>
      </c>
      <c r="B998" s="1">
        <v>1887</v>
      </c>
      <c r="C998" s="1" t="s">
        <v>3</v>
      </c>
      <c r="D998" s="1">
        <v>0</v>
      </c>
      <c r="E998" s="1">
        <v>532.03511400000002</v>
      </c>
      <c r="F998" s="5" t="s">
        <v>8</v>
      </c>
    </row>
    <row r="999" spans="1:6" x14ac:dyDescent="0.25">
      <c r="A999">
        <f t="shared" si="15"/>
        <v>995</v>
      </c>
      <c r="B999" s="1">
        <v>1888</v>
      </c>
      <c r="C999" s="1" t="s">
        <v>3</v>
      </c>
      <c r="D999" s="1">
        <v>0</v>
      </c>
      <c r="E999" s="1">
        <v>608.51516200000003</v>
      </c>
      <c r="F999" s="5" t="s">
        <v>8</v>
      </c>
    </row>
    <row r="1000" spans="1:6" x14ac:dyDescent="0.25">
      <c r="A1000">
        <f t="shared" si="15"/>
        <v>996</v>
      </c>
      <c r="B1000" s="1">
        <v>1889</v>
      </c>
      <c r="C1000" s="1" t="s">
        <v>3</v>
      </c>
      <c r="D1000" s="1">
        <v>0</v>
      </c>
      <c r="E1000" s="1">
        <v>1018.444717</v>
      </c>
      <c r="F1000" s="5" t="s">
        <v>8</v>
      </c>
    </row>
    <row r="1001" spans="1:6" x14ac:dyDescent="0.25">
      <c r="A1001">
        <f t="shared" si="15"/>
        <v>997</v>
      </c>
      <c r="B1001" s="1">
        <v>1890</v>
      </c>
      <c r="C1001" s="1" t="s">
        <v>3</v>
      </c>
      <c r="D1001" s="1">
        <v>0</v>
      </c>
      <c r="E1001" s="1">
        <v>595.03052200000002</v>
      </c>
      <c r="F1001" s="5" t="s">
        <v>8</v>
      </c>
    </row>
    <row r="1002" spans="1:6" x14ac:dyDescent="0.25">
      <c r="A1002">
        <f t="shared" si="15"/>
        <v>998</v>
      </c>
      <c r="B1002" s="1">
        <v>1891</v>
      </c>
      <c r="C1002" s="1" t="s">
        <v>3</v>
      </c>
      <c r="D1002" s="1">
        <v>0</v>
      </c>
      <c r="E1002" s="1">
        <v>368.60582799999997</v>
      </c>
      <c r="F1002" s="5" t="s">
        <v>8</v>
      </c>
    </row>
    <row r="1003" spans="1:6" x14ac:dyDescent="0.25">
      <c r="A1003">
        <f t="shared" si="15"/>
        <v>999</v>
      </c>
      <c r="B1003" s="1">
        <v>1892</v>
      </c>
      <c r="C1003" s="1" t="s">
        <v>3</v>
      </c>
      <c r="D1003" s="1">
        <v>0</v>
      </c>
      <c r="E1003" s="1">
        <v>682.51459599999998</v>
      </c>
      <c r="F1003" s="5" t="s">
        <v>8</v>
      </c>
    </row>
    <row r="1004" spans="1:6" x14ac:dyDescent="0.25">
      <c r="A1004">
        <f t="shared" si="15"/>
        <v>1000</v>
      </c>
      <c r="B1004" s="1">
        <v>1893</v>
      </c>
      <c r="C1004" s="1" t="s">
        <v>3</v>
      </c>
      <c r="D1004" s="1">
        <v>0</v>
      </c>
      <c r="E1004" s="1">
        <v>259.86380100000002</v>
      </c>
      <c r="F1004" s="5" t="s">
        <v>8</v>
      </c>
    </row>
    <row r="1005" spans="1:6" x14ac:dyDescent="0.25">
      <c r="A1005">
        <f t="shared" si="15"/>
        <v>1001</v>
      </c>
      <c r="B1005" s="1">
        <v>1894</v>
      </c>
      <c r="C1005" s="1" t="s">
        <v>3</v>
      </c>
      <c r="D1005" s="1">
        <v>0</v>
      </c>
      <c r="E1005" s="1">
        <v>126.88092399999999</v>
      </c>
      <c r="F1005" s="5" t="s">
        <v>8</v>
      </c>
    </row>
    <row r="1006" spans="1:6" x14ac:dyDescent="0.25">
      <c r="A1006">
        <f t="shared" si="15"/>
        <v>1002</v>
      </c>
      <c r="B1006" s="1">
        <v>1895</v>
      </c>
      <c r="C1006" s="1" t="s">
        <v>3</v>
      </c>
      <c r="D1006" s="1">
        <v>0</v>
      </c>
      <c r="E1006" s="1">
        <v>317.14675399999999</v>
      </c>
      <c r="F1006" s="5" t="s">
        <v>8</v>
      </c>
    </row>
    <row r="1007" spans="1:6" x14ac:dyDescent="0.25">
      <c r="A1007">
        <f t="shared" si="15"/>
        <v>1003</v>
      </c>
      <c r="B1007" s="1">
        <v>1896</v>
      </c>
      <c r="C1007" s="1" t="s">
        <v>3</v>
      </c>
      <c r="D1007" s="1">
        <v>0</v>
      </c>
      <c r="E1007" s="1">
        <v>284.740993</v>
      </c>
      <c r="F1007" s="5" t="s">
        <v>8</v>
      </c>
    </row>
    <row r="1008" spans="1:6" x14ac:dyDescent="0.25">
      <c r="A1008">
        <f t="shared" si="15"/>
        <v>1004</v>
      </c>
      <c r="B1008" s="1">
        <v>1897</v>
      </c>
      <c r="C1008" s="1" t="s">
        <v>3</v>
      </c>
      <c r="D1008" s="1">
        <v>0</v>
      </c>
      <c r="E1008" s="1">
        <v>365.291809</v>
      </c>
      <c r="F1008" s="5" t="s">
        <v>8</v>
      </c>
    </row>
    <row r="1009" spans="1:6" x14ac:dyDescent="0.25">
      <c r="A1009">
        <f t="shared" si="15"/>
        <v>1005</v>
      </c>
      <c r="B1009" s="1">
        <v>1899</v>
      </c>
      <c r="C1009" s="1" t="s">
        <v>3</v>
      </c>
      <c r="D1009" s="1">
        <v>0</v>
      </c>
      <c r="E1009" s="1">
        <v>56.087561999999998</v>
      </c>
      <c r="F1009" s="5" t="s">
        <v>8</v>
      </c>
    </row>
    <row r="1010" spans="1:6" x14ac:dyDescent="0.25">
      <c r="A1010">
        <f t="shared" si="15"/>
        <v>1006</v>
      </c>
      <c r="B1010" s="1">
        <v>1900</v>
      </c>
      <c r="C1010" s="1" t="s">
        <v>3</v>
      </c>
      <c r="D1010" s="1">
        <v>0</v>
      </c>
      <c r="E1010" s="1">
        <v>373.03602699999999</v>
      </c>
      <c r="F1010" s="5" t="s">
        <v>8</v>
      </c>
    </row>
    <row r="1011" spans="1:6" x14ac:dyDescent="0.25">
      <c r="A1011">
        <f t="shared" si="15"/>
        <v>1007</v>
      </c>
      <c r="B1011" s="1">
        <v>1901</v>
      </c>
      <c r="C1011" s="1" t="s">
        <v>3</v>
      </c>
      <c r="D1011" s="1">
        <v>0</v>
      </c>
      <c r="E1011" s="1">
        <v>608.95685600000002</v>
      </c>
      <c r="F1011" s="5" t="s">
        <v>8</v>
      </c>
    </row>
    <row r="1012" spans="1:6" x14ac:dyDescent="0.25">
      <c r="A1012">
        <f t="shared" si="15"/>
        <v>1008</v>
      </c>
      <c r="B1012" s="1">
        <v>1902</v>
      </c>
      <c r="C1012" s="1" t="s">
        <v>3</v>
      </c>
      <c r="D1012" s="1">
        <v>0</v>
      </c>
      <c r="E1012" s="1">
        <v>225.07360499999999</v>
      </c>
      <c r="F1012" s="5" t="s">
        <v>8</v>
      </c>
    </row>
    <row r="1013" spans="1:6" x14ac:dyDescent="0.25">
      <c r="A1013">
        <f t="shared" si="15"/>
        <v>1009</v>
      </c>
      <c r="B1013" s="1">
        <v>1903</v>
      </c>
      <c r="C1013" s="1" t="s">
        <v>3</v>
      </c>
      <c r="D1013" s="1">
        <v>0</v>
      </c>
      <c r="E1013" s="1">
        <v>78.602063000000001</v>
      </c>
      <c r="F1013" s="5" t="s">
        <v>8</v>
      </c>
    </row>
    <row r="1014" spans="1:6" x14ac:dyDescent="0.25">
      <c r="A1014">
        <f t="shared" si="15"/>
        <v>1010</v>
      </c>
      <c r="B1014" s="1">
        <v>1904</v>
      </c>
      <c r="C1014" s="1" t="s">
        <v>3</v>
      </c>
      <c r="D1014" s="1">
        <v>0</v>
      </c>
      <c r="E1014" s="1">
        <v>118.067167</v>
      </c>
      <c r="F1014" s="5" t="s">
        <v>8</v>
      </c>
    </row>
    <row r="1015" spans="1:6" x14ac:dyDescent="0.25">
      <c r="A1015">
        <f t="shared" si="15"/>
        <v>1011</v>
      </c>
      <c r="B1015" s="1">
        <v>1905</v>
      </c>
      <c r="C1015" s="1" t="s">
        <v>3</v>
      </c>
      <c r="D1015" s="1">
        <v>0</v>
      </c>
      <c r="E1015" s="1">
        <v>285.42415</v>
      </c>
      <c r="F1015" s="5" t="s">
        <v>8</v>
      </c>
    </row>
    <row r="1016" spans="1:6" x14ac:dyDescent="0.25">
      <c r="A1016">
        <f t="shared" si="15"/>
        <v>1012</v>
      </c>
      <c r="B1016" s="1">
        <v>1906</v>
      </c>
      <c r="C1016" s="1" t="s">
        <v>3</v>
      </c>
      <c r="D1016" s="1">
        <v>0</v>
      </c>
      <c r="E1016" s="1">
        <v>525.89754700000003</v>
      </c>
      <c r="F1016" s="5" t="s">
        <v>8</v>
      </c>
    </row>
    <row r="1017" spans="1:6" x14ac:dyDescent="0.25">
      <c r="A1017">
        <f t="shared" si="15"/>
        <v>1013</v>
      </c>
      <c r="B1017" s="1">
        <v>1907</v>
      </c>
      <c r="C1017" s="1" t="s">
        <v>3</v>
      </c>
      <c r="D1017" s="1">
        <v>0</v>
      </c>
      <c r="E1017" s="1">
        <v>695.56153200000006</v>
      </c>
      <c r="F1017" s="5" t="s">
        <v>8</v>
      </c>
    </row>
    <row r="1018" spans="1:6" x14ac:dyDescent="0.25">
      <c r="A1018">
        <f t="shared" si="15"/>
        <v>1014</v>
      </c>
      <c r="B1018" s="1">
        <v>1908</v>
      </c>
      <c r="C1018" s="1" t="s">
        <v>3</v>
      </c>
      <c r="D1018" s="1">
        <v>0</v>
      </c>
      <c r="E1018" s="1">
        <v>518.61102800000003</v>
      </c>
      <c r="F1018" s="5" t="s">
        <v>8</v>
      </c>
    </row>
    <row r="1019" spans="1:6" x14ac:dyDescent="0.25">
      <c r="A1019">
        <f t="shared" si="15"/>
        <v>1015</v>
      </c>
      <c r="B1019" s="1">
        <v>1909</v>
      </c>
      <c r="C1019" s="1" t="s">
        <v>3</v>
      </c>
      <c r="D1019" s="1">
        <v>0</v>
      </c>
      <c r="E1019" s="1">
        <v>153.10666800000001</v>
      </c>
      <c r="F1019" s="5" t="s">
        <v>8</v>
      </c>
    </row>
    <row r="1020" spans="1:6" x14ac:dyDescent="0.25">
      <c r="A1020">
        <f t="shared" si="15"/>
        <v>1016</v>
      </c>
      <c r="B1020" s="1">
        <v>1910</v>
      </c>
      <c r="C1020" s="1" t="s">
        <v>3</v>
      </c>
      <c r="D1020" s="1">
        <v>0</v>
      </c>
      <c r="E1020" s="1">
        <v>281.17508900000001</v>
      </c>
      <c r="F1020" s="5" t="s">
        <v>8</v>
      </c>
    </row>
    <row r="1021" spans="1:6" x14ac:dyDescent="0.25">
      <c r="A1021">
        <f t="shared" si="15"/>
        <v>1017</v>
      </c>
      <c r="B1021" s="1">
        <v>1911</v>
      </c>
      <c r="C1021" s="1" t="s">
        <v>3</v>
      </c>
      <c r="D1021" s="1">
        <v>0</v>
      </c>
      <c r="E1021" s="1">
        <v>724.97624800000006</v>
      </c>
      <c r="F1021" s="5" t="s">
        <v>8</v>
      </c>
    </row>
    <row r="1022" spans="1:6" x14ac:dyDescent="0.25">
      <c r="A1022">
        <f t="shared" si="15"/>
        <v>1018</v>
      </c>
      <c r="B1022" s="1">
        <v>1912</v>
      </c>
      <c r="C1022" s="1" t="s">
        <v>3</v>
      </c>
      <c r="D1022" s="1">
        <v>0</v>
      </c>
      <c r="E1022" s="1">
        <v>661.09738200000004</v>
      </c>
      <c r="F1022" s="5" t="s">
        <v>8</v>
      </c>
    </row>
    <row r="1023" spans="1:6" x14ac:dyDescent="0.25">
      <c r="A1023">
        <f t="shared" si="15"/>
        <v>1019</v>
      </c>
      <c r="B1023" s="1">
        <v>1913</v>
      </c>
      <c r="C1023" s="1" t="s">
        <v>3</v>
      </c>
      <c r="D1023" s="1">
        <v>0</v>
      </c>
      <c r="E1023" s="1">
        <v>177.067936</v>
      </c>
      <c r="F1023" s="5" t="s">
        <v>8</v>
      </c>
    </row>
    <row r="1024" spans="1:6" x14ac:dyDescent="0.25">
      <c r="A1024">
        <f t="shared" si="15"/>
        <v>1020</v>
      </c>
      <c r="B1024" s="1">
        <v>1914</v>
      </c>
      <c r="C1024" s="1" t="s">
        <v>3</v>
      </c>
      <c r="D1024" s="1">
        <v>0</v>
      </c>
      <c r="E1024" s="1">
        <v>503.17352199999999</v>
      </c>
      <c r="F1024" s="5" t="s">
        <v>8</v>
      </c>
    </row>
    <row r="1025" spans="1:6" x14ac:dyDescent="0.25">
      <c r="A1025">
        <f t="shared" si="15"/>
        <v>1021</v>
      </c>
      <c r="B1025" s="1">
        <v>1915</v>
      </c>
      <c r="C1025" s="1" t="s">
        <v>3</v>
      </c>
      <c r="D1025" s="1">
        <v>0</v>
      </c>
      <c r="E1025" s="1">
        <v>18.446217000000001</v>
      </c>
      <c r="F1025" s="5" t="s">
        <v>8</v>
      </c>
    </row>
    <row r="1026" spans="1:6" x14ac:dyDescent="0.25">
      <c r="A1026">
        <f t="shared" si="15"/>
        <v>1022</v>
      </c>
      <c r="B1026" s="1">
        <v>1916</v>
      </c>
      <c r="C1026" s="1" t="s">
        <v>3</v>
      </c>
      <c r="D1026" s="1">
        <v>0</v>
      </c>
      <c r="E1026" s="1">
        <v>312.13966399999998</v>
      </c>
      <c r="F1026" s="5" t="s">
        <v>8</v>
      </c>
    </row>
    <row r="1027" spans="1:6" x14ac:dyDescent="0.25">
      <c r="A1027">
        <f t="shared" si="15"/>
        <v>1023</v>
      </c>
      <c r="B1027" s="1">
        <v>1917</v>
      </c>
      <c r="C1027" s="1" t="s">
        <v>3</v>
      </c>
      <c r="D1027" s="1">
        <v>0</v>
      </c>
      <c r="E1027" s="1">
        <v>136.89622299999999</v>
      </c>
      <c r="F1027" s="5" t="s">
        <v>8</v>
      </c>
    </row>
    <row r="1028" spans="1:6" x14ac:dyDescent="0.25">
      <c r="A1028">
        <f t="shared" si="15"/>
        <v>1024</v>
      </c>
      <c r="B1028" s="1">
        <v>1918</v>
      </c>
      <c r="C1028" s="1" t="s">
        <v>3</v>
      </c>
      <c r="D1028" s="1">
        <v>0</v>
      </c>
      <c r="E1028" s="1">
        <v>151.22529299999999</v>
      </c>
      <c r="F1028" s="5" t="s">
        <v>8</v>
      </c>
    </row>
    <row r="1029" spans="1:6" x14ac:dyDescent="0.25">
      <c r="A1029">
        <f t="shared" si="15"/>
        <v>1025</v>
      </c>
      <c r="B1029" s="1">
        <v>1919</v>
      </c>
      <c r="C1029" s="1" t="s">
        <v>3</v>
      </c>
      <c r="D1029" s="1">
        <v>0</v>
      </c>
      <c r="E1029" s="1">
        <v>128.804126</v>
      </c>
      <c r="F1029" s="5" t="s">
        <v>8</v>
      </c>
    </row>
    <row r="1030" spans="1:6" x14ac:dyDescent="0.25">
      <c r="A1030">
        <f t="shared" si="15"/>
        <v>1026</v>
      </c>
      <c r="B1030" s="1">
        <v>1920</v>
      </c>
      <c r="C1030" s="1" t="s">
        <v>3</v>
      </c>
      <c r="D1030" s="1">
        <v>0</v>
      </c>
      <c r="E1030" s="1">
        <v>237.99164500000001</v>
      </c>
      <c r="F1030" s="5" t="s">
        <v>8</v>
      </c>
    </row>
    <row r="1031" spans="1:6" x14ac:dyDescent="0.25">
      <c r="A1031">
        <f t="shared" ref="A1031:A1094" si="16">A1030+1</f>
        <v>1027</v>
      </c>
      <c r="B1031" s="1">
        <v>1921</v>
      </c>
      <c r="C1031" s="1" t="s">
        <v>3</v>
      </c>
      <c r="D1031" s="1">
        <v>0</v>
      </c>
      <c r="E1031" s="1">
        <v>293.14434699999998</v>
      </c>
      <c r="F1031" s="5" t="s">
        <v>8</v>
      </c>
    </row>
    <row r="1032" spans="1:6" x14ac:dyDescent="0.25">
      <c r="A1032">
        <f t="shared" si="16"/>
        <v>1028</v>
      </c>
      <c r="B1032" s="1">
        <v>1922</v>
      </c>
      <c r="C1032" s="1" t="s">
        <v>3</v>
      </c>
      <c r="D1032" s="1">
        <v>0</v>
      </c>
      <c r="E1032" s="1">
        <v>593.38541299999997</v>
      </c>
      <c r="F1032" s="5" t="s">
        <v>8</v>
      </c>
    </row>
    <row r="1033" spans="1:6" x14ac:dyDescent="0.25">
      <c r="A1033">
        <f t="shared" si="16"/>
        <v>1029</v>
      </c>
      <c r="B1033" s="1">
        <v>1923</v>
      </c>
      <c r="C1033" s="1" t="s">
        <v>3</v>
      </c>
      <c r="D1033" s="1">
        <v>0</v>
      </c>
      <c r="E1033" s="1">
        <v>280.05785900000001</v>
      </c>
      <c r="F1033" s="5" t="s">
        <v>8</v>
      </c>
    </row>
    <row r="1034" spans="1:6" x14ac:dyDescent="0.25">
      <c r="A1034">
        <f t="shared" si="16"/>
        <v>1030</v>
      </c>
      <c r="B1034" s="1">
        <v>1924</v>
      </c>
      <c r="C1034" s="1" t="s">
        <v>3</v>
      </c>
      <c r="D1034" s="1">
        <v>0</v>
      </c>
      <c r="E1034" s="1">
        <v>639.49439400000006</v>
      </c>
      <c r="F1034" s="5" t="s">
        <v>8</v>
      </c>
    </row>
    <row r="1035" spans="1:6" x14ac:dyDescent="0.25">
      <c r="A1035">
        <f t="shared" si="16"/>
        <v>1031</v>
      </c>
      <c r="B1035" s="1">
        <v>1925</v>
      </c>
      <c r="C1035" s="1" t="s">
        <v>3</v>
      </c>
      <c r="D1035" s="1">
        <v>0</v>
      </c>
      <c r="E1035" s="1">
        <v>580.31423800000005</v>
      </c>
      <c r="F1035" s="5" t="s">
        <v>8</v>
      </c>
    </row>
    <row r="1036" spans="1:6" x14ac:dyDescent="0.25">
      <c r="A1036">
        <f t="shared" si="16"/>
        <v>1032</v>
      </c>
      <c r="B1036" s="1">
        <v>1926</v>
      </c>
      <c r="C1036" s="1" t="s">
        <v>3</v>
      </c>
      <c r="D1036" s="1">
        <v>0</v>
      </c>
      <c r="E1036" s="1">
        <v>169.23616999999999</v>
      </c>
      <c r="F1036" s="5" t="s">
        <v>8</v>
      </c>
    </row>
    <row r="1037" spans="1:6" x14ac:dyDescent="0.25">
      <c r="A1037">
        <f t="shared" si="16"/>
        <v>1033</v>
      </c>
      <c r="B1037" s="1">
        <v>1927</v>
      </c>
      <c r="C1037" s="1" t="s">
        <v>3</v>
      </c>
      <c r="D1037" s="1">
        <v>0</v>
      </c>
      <c r="E1037" s="1">
        <v>400.59706399999999</v>
      </c>
      <c r="F1037" s="5" t="s">
        <v>8</v>
      </c>
    </row>
    <row r="1038" spans="1:6" x14ac:dyDescent="0.25">
      <c r="A1038">
        <f t="shared" si="16"/>
        <v>1034</v>
      </c>
      <c r="B1038" s="1">
        <v>1928</v>
      </c>
      <c r="C1038" s="1" t="s">
        <v>3</v>
      </c>
      <c r="D1038" s="1">
        <v>0</v>
      </c>
      <c r="E1038" s="1">
        <v>629.07683199999997</v>
      </c>
      <c r="F1038" s="5" t="s">
        <v>8</v>
      </c>
    </row>
    <row r="1039" spans="1:6" x14ac:dyDescent="0.25">
      <c r="A1039">
        <f t="shared" si="16"/>
        <v>1035</v>
      </c>
      <c r="B1039" s="1">
        <v>1929</v>
      </c>
      <c r="C1039" s="1" t="s">
        <v>3</v>
      </c>
      <c r="D1039" s="1">
        <v>0</v>
      </c>
      <c r="E1039" s="1">
        <v>816.86466299999995</v>
      </c>
      <c r="F1039" s="5" t="s">
        <v>8</v>
      </c>
    </row>
    <row r="1040" spans="1:6" x14ac:dyDescent="0.25">
      <c r="A1040">
        <f t="shared" si="16"/>
        <v>1036</v>
      </c>
      <c r="B1040" s="1">
        <v>1930</v>
      </c>
      <c r="C1040" s="1" t="s">
        <v>3</v>
      </c>
      <c r="D1040" s="1">
        <v>0</v>
      </c>
      <c r="E1040" s="1">
        <v>1215.45417</v>
      </c>
      <c r="F1040" s="5" t="s">
        <v>8</v>
      </c>
    </row>
    <row r="1041" spans="1:6" x14ac:dyDescent="0.25">
      <c r="A1041">
        <f t="shared" si="16"/>
        <v>1037</v>
      </c>
      <c r="B1041" s="1">
        <v>1931</v>
      </c>
      <c r="C1041" s="1" t="s">
        <v>3</v>
      </c>
      <c r="D1041" s="1">
        <v>0</v>
      </c>
      <c r="E1041" s="1">
        <v>210.05323899999999</v>
      </c>
      <c r="F1041" s="5" t="s">
        <v>8</v>
      </c>
    </row>
    <row r="1042" spans="1:6" x14ac:dyDescent="0.25">
      <c r="A1042">
        <f t="shared" si="16"/>
        <v>1038</v>
      </c>
      <c r="B1042" s="1">
        <v>1932</v>
      </c>
      <c r="C1042" s="1" t="s">
        <v>3</v>
      </c>
      <c r="D1042" s="1">
        <v>0</v>
      </c>
      <c r="E1042" s="1">
        <v>360.18252200000001</v>
      </c>
      <c r="F1042" s="5" t="s">
        <v>8</v>
      </c>
    </row>
    <row r="1043" spans="1:6" x14ac:dyDescent="0.25">
      <c r="A1043">
        <f t="shared" si="16"/>
        <v>1039</v>
      </c>
      <c r="B1043" s="1">
        <v>1933</v>
      </c>
      <c r="C1043" s="1" t="s">
        <v>3</v>
      </c>
      <c r="D1043" s="1">
        <v>0</v>
      </c>
      <c r="E1043" s="1">
        <v>271.04476399999999</v>
      </c>
      <c r="F1043" s="5" t="s">
        <v>8</v>
      </c>
    </row>
    <row r="1044" spans="1:6" x14ac:dyDescent="0.25">
      <c r="A1044">
        <f t="shared" si="16"/>
        <v>1040</v>
      </c>
      <c r="B1044" s="1">
        <v>1934</v>
      </c>
      <c r="C1044" s="1" t="s">
        <v>3</v>
      </c>
      <c r="D1044" s="1">
        <v>0</v>
      </c>
      <c r="E1044" s="1">
        <v>395.11920300000003</v>
      </c>
      <c r="F1044" s="5" t="s">
        <v>8</v>
      </c>
    </row>
    <row r="1045" spans="1:6" x14ac:dyDescent="0.25">
      <c r="A1045">
        <f t="shared" si="16"/>
        <v>1041</v>
      </c>
      <c r="B1045" s="1">
        <v>1935</v>
      </c>
      <c r="C1045" s="1" t="s">
        <v>3</v>
      </c>
      <c r="D1045" s="1">
        <v>0</v>
      </c>
      <c r="E1045" s="1">
        <v>111.15639899999999</v>
      </c>
      <c r="F1045" s="5" t="s">
        <v>8</v>
      </c>
    </row>
    <row r="1046" spans="1:6" x14ac:dyDescent="0.25">
      <c r="A1046">
        <f t="shared" si="16"/>
        <v>1042</v>
      </c>
      <c r="B1046" s="1">
        <v>1936</v>
      </c>
      <c r="C1046" s="1" t="s">
        <v>3</v>
      </c>
      <c r="D1046" s="1">
        <v>0</v>
      </c>
      <c r="E1046" s="1">
        <v>45.511754000000003</v>
      </c>
      <c r="F1046" s="5" t="s">
        <v>8</v>
      </c>
    </row>
    <row r="1047" spans="1:6" x14ac:dyDescent="0.25">
      <c r="A1047">
        <f t="shared" si="16"/>
        <v>1043</v>
      </c>
      <c r="B1047" s="1">
        <v>1937</v>
      </c>
      <c r="C1047" s="1" t="s">
        <v>3</v>
      </c>
      <c r="D1047" s="1">
        <v>0</v>
      </c>
      <c r="E1047" s="1">
        <v>121.803664</v>
      </c>
      <c r="F1047" s="5" t="s">
        <v>8</v>
      </c>
    </row>
    <row r="1048" spans="1:6" x14ac:dyDescent="0.25">
      <c r="A1048">
        <f t="shared" si="16"/>
        <v>1044</v>
      </c>
      <c r="B1048" s="1">
        <v>1938</v>
      </c>
      <c r="C1048" s="1" t="s">
        <v>3</v>
      </c>
      <c r="D1048" s="1">
        <v>0</v>
      </c>
      <c r="E1048" s="1">
        <v>254.27953199999999</v>
      </c>
      <c r="F1048" s="5" t="s">
        <v>8</v>
      </c>
    </row>
    <row r="1049" spans="1:6" x14ac:dyDescent="0.25">
      <c r="A1049">
        <f t="shared" si="16"/>
        <v>1045</v>
      </c>
      <c r="B1049" s="1">
        <v>1939</v>
      </c>
      <c r="C1049" s="1" t="s">
        <v>3</v>
      </c>
      <c r="D1049" s="1">
        <v>0</v>
      </c>
      <c r="E1049" s="1">
        <v>312.40874400000001</v>
      </c>
      <c r="F1049" s="5" t="s">
        <v>8</v>
      </c>
    </row>
    <row r="1050" spans="1:6" x14ac:dyDescent="0.25">
      <c r="A1050">
        <f t="shared" si="16"/>
        <v>1046</v>
      </c>
      <c r="B1050" s="1">
        <v>1940</v>
      </c>
      <c r="C1050" s="1" t="s">
        <v>3</v>
      </c>
      <c r="D1050" s="1">
        <v>0</v>
      </c>
      <c r="E1050" s="1">
        <v>315.42401799999999</v>
      </c>
      <c r="F1050" s="5" t="s">
        <v>8</v>
      </c>
    </row>
    <row r="1051" spans="1:6" x14ac:dyDescent="0.25">
      <c r="A1051">
        <f t="shared" si="16"/>
        <v>1047</v>
      </c>
      <c r="B1051" s="1">
        <v>1941</v>
      </c>
      <c r="C1051" s="1" t="s">
        <v>3</v>
      </c>
      <c r="D1051" s="1">
        <v>0</v>
      </c>
      <c r="E1051" s="1">
        <v>170.49187699999999</v>
      </c>
      <c r="F1051" s="5" t="s">
        <v>8</v>
      </c>
    </row>
    <row r="1052" spans="1:6" x14ac:dyDescent="0.25">
      <c r="A1052">
        <f t="shared" si="16"/>
        <v>1048</v>
      </c>
      <c r="B1052" s="1">
        <v>1942</v>
      </c>
      <c r="C1052" s="1" t="s">
        <v>3</v>
      </c>
      <c r="D1052" s="1">
        <v>0</v>
      </c>
      <c r="E1052" s="1">
        <v>391.57084400000002</v>
      </c>
      <c r="F1052" s="5" t="s">
        <v>8</v>
      </c>
    </row>
    <row r="1053" spans="1:6" x14ac:dyDescent="0.25">
      <c r="A1053">
        <f t="shared" si="16"/>
        <v>1049</v>
      </c>
      <c r="B1053" s="1">
        <v>1948</v>
      </c>
      <c r="C1053" s="1" t="s">
        <v>3</v>
      </c>
      <c r="D1053" s="1">
        <v>0</v>
      </c>
      <c r="E1053" s="1">
        <v>393.43471699999998</v>
      </c>
      <c r="F1053" s="5" t="s">
        <v>8</v>
      </c>
    </row>
    <row r="1054" spans="1:6" x14ac:dyDescent="0.25">
      <c r="A1054">
        <f t="shared" si="16"/>
        <v>1050</v>
      </c>
      <c r="B1054" s="1">
        <v>1949</v>
      </c>
      <c r="C1054" s="1" t="s">
        <v>3</v>
      </c>
      <c r="D1054" s="1">
        <v>0</v>
      </c>
      <c r="E1054" s="1">
        <v>880.84293600000001</v>
      </c>
      <c r="F1054" s="5" t="s">
        <v>8</v>
      </c>
    </row>
    <row r="1055" spans="1:6" x14ac:dyDescent="0.25">
      <c r="A1055">
        <f t="shared" si="16"/>
        <v>1051</v>
      </c>
      <c r="B1055" s="1">
        <v>1950</v>
      </c>
      <c r="C1055" s="1" t="s">
        <v>3</v>
      </c>
      <c r="D1055" s="1">
        <v>0</v>
      </c>
      <c r="E1055" s="1">
        <v>275.25816700000001</v>
      </c>
      <c r="F1055" s="5" t="s">
        <v>8</v>
      </c>
    </row>
    <row r="1056" spans="1:6" x14ac:dyDescent="0.25">
      <c r="A1056">
        <f t="shared" si="16"/>
        <v>1052</v>
      </c>
      <c r="B1056" s="1">
        <v>1951</v>
      </c>
      <c r="C1056" s="1" t="s">
        <v>3</v>
      </c>
      <c r="D1056" s="1">
        <v>0</v>
      </c>
      <c r="E1056" s="1">
        <v>102.09823799999999</v>
      </c>
      <c r="F1056" s="5" t="s">
        <v>8</v>
      </c>
    </row>
    <row r="1057" spans="1:6" x14ac:dyDescent="0.25">
      <c r="A1057">
        <f t="shared" si="16"/>
        <v>1053</v>
      </c>
      <c r="B1057" s="1">
        <v>1952</v>
      </c>
      <c r="C1057" s="1" t="s">
        <v>3</v>
      </c>
      <c r="D1057" s="1">
        <v>0</v>
      </c>
      <c r="E1057" s="1">
        <v>707.46739300000002</v>
      </c>
      <c r="F1057" s="5" t="s">
        <v>8</v>
      </c>
    </row>
    <row r="1058" spans="1:6" x14ac:dyDescent="0.25">
      <c r="A1058">
        <f t="shared" si="16"/>
        <v>1054</v>
      </c>
      <c r="B1058" s="1">
        <v>1953</v>
      </c>
      <c r="C1058" s="1" t="s">
        <v>3</v>
      </c>
      <c r="D1058" s="1">
        <v>0</v>
      </c>
      <c r="E1058" s="1">
        <v>418.80754100000001</v>
      </c>
      <c r="F1058" s="5" t="s">
        <v>8</v>
      </c>
    </row>
    <row r="1059" spans="1:6" x14ac:dyDescent="0.25">
      <c r="A1059">
        <f t="shared" si="16"/>
        <v>1055</v>
      </c>
      <c r="B1059" s="1">
        <v>1954</v>
      </c>
      <c r="C1059" s="1" t="s">
        <v>3</v>
      </c>
      <c r="D1059" s="1">
        <v>0</v>
      </c>
      <c r="E1059" s="1">
        <v>107.510296</v>
      </c>
      <c r="F1059" s="5" t="s">
        <v>8</v>
      </c>
    </row>
    <row r="1060" spans="1:6" x14ac:dyDescent="0.25">
      <c r="A1060">
        <f t="shared" si="16"/>
        <v>1056</v>
      </c>
      <c r="B1060" s="1">
        <v>1955</v>
      </c>
      <c r="C1060" s="1" t="s">
        <v>3</v>
      </c>
      <c r="D1060" s="1">
        <v>0</v>
      </c>
      <c r="E1060" s="1">
        <v>672.79620499999999</v>
      </c>
      <c r="F1060" s="5" t="s">
        <v>8</v>
      </c>
    </row>
    <row r="1061" spans="1:6" x14ac:dyDescent="0.25">
      <c r="A1061">
        <f t="shared" si="16"/>
        <v>1057</v>
      </c>
      <c r="B1061" s="1">
        <v>1956</v>
      </c>
      <c r="C1061" s="1" t="s">
        <v>3</v>
      </c>
      <c r="D1061" s="1">
        <v>0</v>
      </c>
      <c r="E1061" s="1">
        <v>569.78948100000002</v>
      </c>
      <c r="F1061" s="5" t="s">
        <v>8</v>
      </c>
    </row>
    <row r="1062" spans="1:6" x14ac:dyDescent="0.25">
      <c r="A1062">
        <f t="shared" si="16"/>
        <v>1058</v>
      </c>
      <c r="B1062" s="1">
        <v>1957</v>
      </c>
      <c r="C1062" s="1" t="s">
        <v>3</v>
      </c>
      <c r="D1062" s="1">
        <v>0</v>
      </c>
      <c r="E1062" s="1">
        <v>292.68266699999998</v>
      </c>
      <c r="F1062" s="5" t="s">
        <v>8</v>
      </c>
    </row>
    <row r="1063" spans="1:6" x14ac:dyDescent="0.25">
      <c r="A1063">
        <f t="shared" si="16"/>
        <v>1059</v>
      </c>
      <c r="B1063" s="1">
        <v>1972</v>
      </c>
      <c r="C1063" s="1" t="s">
        <v>3</v>
      </c>
      <c r="D1063" s="1">
        <v>0</v>
      </c>
      <c r="E1063" s="1">
        <v>280.29919999999998</v>
      </c>
      <c r="F1063" s="5" t="s">
        <v>8</v>
      </c>
    </row>
    <row r="1064" spans="1:6" x14ac:dyDescent="0.25">
      <c r="A1064">
        <f t="shared" si="16"/>
        <v>1060</v>
      </c>
      <c r="B1064" s="1">
        <v>1973</v>
      </c>
      <c r="C1064" s="1" t="s">
        <v>3</v>
      </c>
      <c r="D1064" s="1">
        <v>0</v>
      </c>
      <c r="E1064" s="1">
        <v>79.977479000000002</v>
      </c>
      <c r="F1064" s="5" t="s">
        <v>8</v>
      </c>
    </row>
    <row r="1065" spans="1:6" x14ac:dyDescent="0.25">
      <c r="A1065">
        <f t="shared" si="16"/>
        <v>1061</v>
      </c>
      <c r="B1065" s="1">
        <v>1974</v>
      </c>
      <c r="C1065" s="1" t="s">
        <v>3</v>
      </c>
      <c r="D1065" s="1">
        <v>0</v>
      </c>
      <c r="E1065" s="1">
        <v>626.84377199999994</v>
      </c>
      <c r="F1065" s="5" t="s">
        <v>8</v>
      </c>
    </row>
    <row r="1066" spans="1:6" x14ac:dyDescent="0.25">
      <c r="A1066">
        <f t="shared" si="16"/>
        <v>1062</v>
      </c>
      <c r="B1066" s="1">
        <v>1978</v>
      </c>
      <c r="C1066" s="1" t="s">
        <v>3</v>
      </c>
      <c r="D1066" s="1">
        <v>0</v>
      </c>
      <c r="E1066" s="1">
        <v>57.161141999999998</v>
      </c>
      <c r="F1066" s="5" t="s">
        <v>8</v>
      </c>
    </row>
    <row r="1067" spans="1:6" x14ac:dyDescent="0.25">
      <c r="A1067">
        <f t="shared" si="16"/>
        <v>1063</v>
      </c>
      <c r="B1067" s="1">
        <v>1979</v>
      </c>
      <c r="C1067" s="1" t="s">
        <v>3</v>
      </c>
      <c r="D1067" s="1">
        <v>0</v>
      </c>
      <c r="E1067" s="1">
        <v>77.295075999999995</v>
      </c>
      <c r="F1067" s="5" t="s">
        <v>8</v>
      </c>
    </row>
    <row r="1068" spans="1:6" x14ac:dyDescent="0.25">
      <c r="A1068">
        <f t="shared" si="16"/>
        <v>1064</v>
      </c>
      <c r="B1068" s="1">
        <v>1980</v>
      </c>
      <c r="C1068" s="1" t="s">
        <v>3</v>
      </c>
      <c r="D1068" s="1">
        <v>0</v>
      </c>
      <c r="E1068" s="1">
        <v>371.85579200000001</v>
      </c>
      <c r="F1068" s="5" t="s">
        <v>8</v>
      </c>
    </row>
    <row r="1069" spans="1:6" x14ac:dyDescent="0.25">
      <c r="A1069">
        <f t="shared" si="16"/>
        <v>1065</v>
      </c>
      <c r="B1069" s="1">
        <v>1985</v>
      </c>
      <c r="C1069" s="1" t="s">
        <v>3</v>
      </c>
      <c r="D1069" s="1">
        <v>0</v>
      </c>
      <c r="E1069" s="1">
        <v>107.369681</v>
      </c>
      <c r="F1069" s="5" t="s">
        <v>8</v>
      </c>
    </row>
    <row r="1070" spans="1:6" x14ac:dyDescent="0.25">
      <c r="A1070">
        <f t="shared" si="16"/>
        <v>1066</v>
      </c>
      <c r="B1070" s="1">
        <v>1990</v>
      </c>
      <c r="C1070" s="1" t="s">
        <v>3</v>
      </c>
      <c r="D1070" s="1">
        <v>0</v>
      </c>
      <c r="E1070" s="1">
        <v>193.271556</v>
      </c>
      <c r="F1070" s="5" t="s">
        <v>8</v>
      </c>
    </row>
    <row r="1071" spans="1:6" x14ac:dyDescent="0.25">
      <c r="A1071">
        <f t="shared" si="16"/>
        <v>1067</v>
      </c>
      <c r="B1071" s="1">
        <v>1991</v>
      </c>
      <c r="C1071" s="1" t="s">
        <v>3</v>
      </c>
      <c r="D1071" s="1">
        <v>0</v>
      </c>
      <c r="E1071" s="1">
        <v>109.616035</v>
      </c>
      <c r="F1071" s="5" t="s">
        <v>8</v>
      </c>
    </row>
    <row r="1072" spans="1:6" x14ac:dyDescent="0.25">
      <c r="A1072">
        <f t="shared" si="16"/>
        <v>1068</v>
      </c>
      <c r="B1072" s="1">
        <v>1992</v>
      </c>
      <c r="C1072" s="1" t="s">
        <v>3</v>
      </c>
      <c r="D1072" s="1">
        <v>0</v>
      </c>
      <c r="E1072" s="1">
        <v>111.39415200000001</v>
      </c>
      <c r="F1072" s="5" t="s">
        <v>8</v>
      </c>
    </row>
    <row r="1073" spans="1:6" x14ac:dyDescent="0.25">
      <c r="A1073">
        <f t="shared" si="16"/>
        <v>1069</v>
      </c>
      <c r="B1073" s="1">
        <v>1993</v>
      </c>
      <c r="C1073" s="1" t="s">
        <v>3</v>
      </c>
      <c r="D1073" s="1">
        <v>0</v>
      </c>
      <c r="E1073" s="1">
        <v>235.68175500000001</v>
      </c>
      <c r="F1073" s="5" t="s">
        <v>8</v>
      </c>
    </row>
    <row r="1074" spans="1:6" x14ac:dyDescent="0.25">
      <c r="A1074">
        <f t="shared" si="16"/>
        <v>1070</v>
      </c>
      <c r="B1074" s="1">
        <v>1994</v>
      </c>
      <c r="C1074" s="1" t="s">
        <v>3</v>
      </c>
      <c r="D1074" s="1">
        <v>0</v>
      </c>
      <c r="E1074" s="1">
        <v>273.72226599999999</v>
      </c>
      <c r="F1074" s="5" t="s">
        <v>8</v>
      </c>
    </row>
    <row r="1075" spans="1:6" x14ac:dyDescent="0.25">
      <c r="A1075">
        <f t="shared" si="16"/>
        <v>1071</v>
      </c>
      <c r="B1075" s="1">
        <v>1995</v>
      </c>
      <c r="C1075" s="1" t="s">
        <v>3</v>
      </c>
      <c r="D1075" s="1">
        <v>0</v>
      </c>
      <c r="E1075" s="1">
        <v>241.25132300000001</v>
      </c>
      <c r="F1075" s="5" t="s">
        <v>8</v>
      </c>
    </row>
    <row r="1076" spans="1:6" x14ac:dyDescent="0.25">
      <c r="A1076">
        <f t="shared" si="16"/>
        <v>1072</v>
      </c>
      <c r="B1076" s="1">
        <v>1996</v>
      </c>
      <c r="C1076" s="1" t="s">
        <v>3</v>
      </c>
      <c r="D1076" s="1">
        <v>0</v>
      </c>
      <c r="E1076" s="1">
        <v>271.42226399999998</v>
      </c>
      <c r="F1076" s="5" t="s">
        <v>8</v>
      </c>
    </row>
    <row r="1077" spans="1:6" x14ac:dyDescent="0.25">
      <c r="A1077">
        <f t="shared" si="16"/>
        <v>1073</v>
      </c>
      <c r="B1077" s="1">
        <v>1997</v>
      </c>
      <c r="C1077" s="1" t="s">
        <v>3</v>
      </c>
      <c r="D1077" s="1">
        <v>0</v>
      </c>
      <c r="E1077" s="1">
        <v>401.17504000000002</v>
      </c>
      <c r="F1077" s="5" t="s">
        <v>8</v>
      </c>
    </row>
    <row r="1078" spans="1:6" x14ac:dyDescent="0.25">
      <c r="A1078">
        <f t="shared" si="16"/>
        <v>1074</v>
      </c>
      <c r="B1078" s="1">
        <v>1998</v>
      </c>
      <c r="C1078" s="1" t="s">
        <v>3</v>
      </c>
      <c r="D1078" s="1">
        <v>0</v>
      </c>
      <c r="E1078" s="1">
        <v>285.52040699999998</v>
      </c>
      <c r="F1078" s="5" t="s">
        <v>8</v>
      </c>
    </row>
    <row r="1079" spans="1:6" x14ac:dyDescent="0.25">
      <c r="A1079">
        <f t="shared" si="16"/>
        <v>1075</v>
      </c>
      <c r="B1079" s="1">
        <v>1999</v>
      </c>
      <c r="C1079" s="1" t="s">
        <v>3</v>
      </c>
      <c r="D1079" s="1">
        <v>0</v>
      </c>
      <c r="E1079" s="1">
        <v>304.85262</v>
      </c>
      <c r="F1079" s="5" t="s">
        <v>8</v>
      </c>
    </row>
    <row r="1080" spans="1:6" x14ac:dyDescent="0.25">
      <c r="A1080">
        <f t="shared" si="16"/>
        <v>1076</v>
      </c>
      <c r="B1080" s="1">
        <v>2000</v>
      </c>
      <c r="C1080" s="1" t="s">
        <v>3</v>
      </c>
      <c r="D1080" s="1">
        <v>0</v>
      </c>
      <c r="E1080" s="1">
        <v>252.43228500000001</v>
      </c>
      <c r="F1080" s="5" t="s">
        <v>8</v>
      </c>
    </row>
    <row r="1081" spans="1:6" x14ac:dyDescent="0.25">
      <c r="A1081">
        <f t="shared" si="16"/>
        <v>1077</v>
      </c>
      <c r="B1081" s="1">
        <v>2001</v>
      </c>
      <c r="C1081" s="1" t="s">
        <v>3</v>
      </c>
      <c r="D1081" s="1">
        <v>0</v>
      </c>
      <c r="E1081" s="1">
        <v>233.832933</v>
      </c>
      <c r="F1081" s="5" t="s">
        <v>8</v>
      </c>
    </row>
    <row r="1082" spans="1:6" x14ac:dyDescent="0.25">
      <c r="A1082">
        <f t="shared" si="16"/>
        <v>1078</v>
      </c>
      <c r="B1082" s="1">
        <v>2002</v>
      </c>
      <c r="C1082" s="1" t="s">
        <v>3</v>
      </c>
      <c r="D1082" s="1">
        <v>0</v>
      </c>
      <c r="E1082" s="1">
        <v>103.727684</v>
      </c>
      <c r="F1082" s="5" t="s">
        <v>8</v>
      </c>
    </row>
    <row r="1083" spans="1:6" x14ac:dyDescent="0.25">
      <c r="A1083">
        <f t="shared" si="16"/>
        <v>1079</v>
      </c>
      <c r="B1083" s="1">
        <v>2003</v>
      </c>
      <c r="C1083" s="1" t="s">
        <v>3</v>
      </c>
      <c r="D1083" s="1">
        <v>0</v>
      </c>
      <c r="E1083" s="1">
        <v>53.355071000000002</v>
      </c>
      <c r="F1083" s="5" t="s">
        <v>8</v>
      </c>
    </row>
    <row r="1084" spans="1:6" x14ac:dyDescent="0.25">
      <c r="A1084">
        <f t="shared" si="16"/>
        <v>1080</v>
      </c>
      <c r="B1084" s="1">
        <v>2004</v>
      </c>
      <c r="C1084" s="1" t="s">
        <v>3</v>
      </c>
      <c r="D1084" s="1">
        <v>0</v>
      </c>
      <c r="E1084" s="1">
        <v>201.51669999999999</v>
      </c>
      <c r="F1084" s="5" t="s">
        <v>8</v>
      </c>
    </row>
    <row r="1085" spans="1:6" x14ac:dyDescent="0.25">
      <c r="A1085">
        <f t="shared" si="16"/>
        <v>1081</v>
      </c>
      <c r="B1085" s="1">
        <v>2005</v>
      </c>
      <c r="C1085" s="1" t="s">
        <v>3</v>
      </c>
      <c r="D1085" s="1">
        <v>0</v>
      </c>
      <c r="E1085" s="1">
        <v>1123.2853869999999</v>
      </c>
      <c r="F1085" s="5" t="s">
        <v>8</v>
      </c>
    </row>
    <row r="1086" spans="1:6" x14ac:dyDescent="0.25">
      <c r="A1086">
        <f t="shared" si="16"/>
        <v>1082</v>
      </c>
      <c r="B1086" s="1">
        <v>2006</v>
      </c>
      <c r="C1086" s="1" t="s">
        <v>3</v>
      </c>
      <c r="D1086" s="1">
        <v>0</v>
      </c>
      <c r="E1086" s="1">
        <v>367.78187400000002</v>
      </c>
      <c r="F1086" s="5" t="s">
        <v>8</v>
      </c>
    </row>
    <row r="1087" spans="1:6" x14ac:dyDescent="0.25">
      <c r="A1087">
        <f t="shared" si="16"/>
        <v>1083</v>
      </c>
      <c r="B1087" s="1">
        <v>2007</v>
      </c>
      <c r="C1087" s="1" t="s">
        <v>3</v>
      </c>
      <c r="D1087" s="1">
        <v>0</v>
      </c>
      <c r="E1087" s="1">
        <v>310.27797800000002</v>
      </c>
      <c r="F1087" s="5" t="s">
        <v>8</v>
      </c>
    </row>
    <row r="1088" spans="1:6" x14ac:dyDescent="0.25">
      <c r="A1088">
        <f t="shared" si="16"/>
        <v>1084</v>
      </c>
      <c r="B1088" s="1">
        <v>2008</v>
      </c>
      <c r="C1088" s="1" t="s">
        <v>3</v>
      </c>
      <c r="D1088" s="1">
        <v>0</v>
      </c>
      <c r="E1088" s="1">
        <v>254.76518899999999</v>
      </c>
      <c r="F1088" s="5" t="s">
        <v>8</v>
      </c>
    </row>
    <row r="1089" spans="1:6" x14ac:dyDescent="0.25">
      <c r="A1089">
        <f t="shared" si="16"/>
        <v>1085</v>
      </c>
      <c r="B1089" s="1">
        <v>2009</v>
      </c>
      <c r="C1089" s="1" t="s">
        <v>3</v>
      </c>
      <c r="D1089" s="1">
        <v>0</v>
      </c>
      <c r="E1089" s="1">
        <v>319.38803000000001</v>
      </c>
      <c r="F1089" s="5" t="s">
        <v>8</v>
      </c>
    </row>
    <row r="1090" spans="1:6" x14ac:dyDescent="0.25">
      <c r="A1090">
        <f t="shared" si="16"/>
        <v>1086</v>
      </c>
      <c r="B1090" s="1">
        <v>2010</v>
      </c>
      <c r="C1090" s="1" t="s">
        <v>3</v>
      </c>
      <c r="D1090" s="1">
        <v>0</v>
      </c>
      <c r="E1090" s="1">
        <v>182.392663</v>
      </c>
      <c r="F1090" s="5" t="s">
        <v>8</v>
      </c>
    </row>
    <row r="1091" spans="1:6" x14ac:dyDescent="0.25">
      <c r="A1091">
        <f t="shared" si="16"/>
        <v>1087</v>
      </c>
      <c r="B1091" s="1">
        <v>2011</v>
      </c>
      <c r="C1091" s="1" t="s">
        <v>3</v>
      </c>
      <c r="D1091" s="1">
        <v>0</v>
      </c>
      <c r="E1091" s="1">
        <v>258.07422000000003</v>
      </c>
      <c r="F1091" s="5" t="s">
        <v>8</v>
      </c>
    </row>
    <row r="1092" spans="1:6" x14ac:dyDescent="0.25">
      <c r="A1092">
        <f t="shared" si="16"/>
        <v>1088</v>
      </c>
      <c r="B1092" s="1">
        <v>2012</v>
      </c>
      <c r="C1092" s="1" t="s">
        <v>3</v>
      </c>
      <c r="D1092" s="1">
        <v>0</v>
      </c>
      <c r="E1092" s="1">
        <v>197.253331</v>
      </c>
      <c r="F1092" s="5" t="s">
        <v>8</v>
      </c>
    </row>
    <row r="1093" spans="1:6" x14ac:dyDescent="0.25">
      <c r="A1093">
        <f t="shared" si="16"/>
        <v>1089</v>
      </c>
      <c r="B1093" s="1">
        <v>2013</v>
      </c>
      <c r="C1093" s="1" t="s">
        <v>3</v>
      </c>
      <c r="D1093" s="1">
        <v>0</v>
      </c>
      <c r="E1093" s="1">
        <v>568.371712</v>
      </c>
      <c r="F1093" s="5" t="s">
        <v>8</v>
      </c>
    </row>
    <row r="1094" spans="1:6" x14ac:dyDescent="0.25">
      <c r="A1094">
        <f t="shared" si="16"/>
        <v>1090</v>
      </c>
      <c r="B1094" s="1">
        <v>2014</v>
      </c>
      <c r="C1094" s="1" t="s">
        <v>3</v>
      </c>
      <c r="D1094" s="1">
        <v>0</v>
      </c>
      <c r="E1094" s="1">
        <v>368.16961199999997</v>
      </c>
      <c r="F1094" s="5" t="s">
        <v>8</v>
      </c>
    </row>
    <row r="1095" spans="1:6" x14ac:dyDescent="0.25">
      <c r="A1095">
        <f t="shared" ref="A1095:A1158" si="17">A1094+1</f>
        <v>1091</v>
      </c>
      <c r="B1095" s="1">
        <v>2015</v>
      </c>
      <c r="C1095" s="1" t="s">
        <v>3</v>
      </c>
      <c r="D1095" s="1">
        <v>0</v>
      </c>
      <c r="E1095" s="1">
        <v>409.93393099999997</v>
      </c>
      <c r="F1095" s="5" t="s">
        <v>8</v>
      </c>
    </row>
    <row r="1096" spans="1:6" x14ac:dyDescent="0.25">
      <c r="A1096">
        <f t="shared" si="17"/>
        <v>1092</v>
      </c>
      <c r="B1096" s="1">
        <v>2016</v>
      </c>
      <c r="C1096" s="1" t="s">
        <v>3</v>
      </c>
      <c r="D1096" s="1">
        <v>0</v>
      </c>
      <c r="E1096" s="1">
        <v>224.137293</v>
      </c>
      <c r="F1096" s="5" t="s">
        <v>8</v>
      </c>
    </row>
    <row r="1097" spans="1:6" x14ac:dyDescent="0.25">
      <c r="A1097">
        <f t="shared" si="17"/>
        <v>1093</v>
      </c>
      <c r="B1097" s="1">
        <v>2017</v>
      </c>
      <c r="C1097" s="1" t="s">
        <v>3</v>
      </c>
      <c r="D1097" s="1">
        <v>0</v>
      </c>
      <c r="E1097" s="1">
        <v>374.32030500000002</v>
      </c>
      <c r="F1097" s="5" t="s">
        <v>8</v>
      </c>
    </row>
    <row r="1098" spans="1:6" x14ac:dyDescent="0.25">
      <c r="A1098">
        <f t="shared" si="17"/>
        <v>1094</v>
      </c>
      <c r="B1098" s="1">
        <v>2018</v>
      </c>
      <c r="C1098" s="1" t="s">
        <v>3</v>
      </c>
      <c r="D1098" s="1">
        <v>0</v>
      </c>
      <c r="E1098" s="1">
        <v>62.932490999999999</v>
      </c>
      <c r="F1098" s="5" t="s">
        <v>8</v>
      </c>
    </row>
    <row r="1099" spans="1:6" x14ac:dyDescent="0.25">
      <c r="A1099">
        <f t="shared" si="17"/>
        <v>1095</v>
      </c>
      <c r="B1099" s="1">
        <v>2019</v>
      </c>
      <c r="C1099" s="1" t="s">
        <v>3</v>
      </c>
      <c r="D1099" s="1">
        <v>0</v>
      </c>
      <c r="E1099" s="1">
        <v>368.05585400000001</v>
      </c>
      <c r="F1099" s="5" t="s">
        <v>8</v>
      </c>
    </row>
    <row r="1100" spans="1:6" x14ac:dyDescent="0.25">
      <c r="A1100">
        <f t="shared" si="17"/>
        <v>1096</v>
      </c>
      <c r="B1100" s="1">
        <v>2020</v>
      </c>
      <c r="C1100" s="1" t="s">
        <v>3</v>
      </c>
      <c r="D1100" s="1">
        <v>0</v>
      </c>
      <c r="E1100" s="1">
        <v>129.10274000000001</v>
      </c>
      <c r="F1100" s="5" t="s">
        <v>8</v>
      </c>
    </row>
    <row r="1101" spans="1:6" x14ac:dyDescent="0.25">
      <c r="A1101">
        <f t="shared" si="17"/>
        <v>1097</v>
      </c>
      <c r="B1101" s="1">
        <v>2021</v>
      </c>
      <c r="C1101" s="1" t="s">
        <v>3</v>
      </c>
      <c r="D1101" s="1">
        <v>0</v>
      </c>
      <c r="E1101" s="1">
        <v>120.526955</v>
      </c>
      <c r="F1101" s="5" t="s">
        <v>8</v>
      </c>
    </row>
    <row r="1102" spans="1:6" x14ac:dyDescent="0.25">
      <c r="A1102">
        <f t="shared" si="17"/>
        <v>1098</v>
      </c>
      <c r="B1102" s="1">
        <v>2022</v>
      </c>
      <c r="C1102" s="1" t="s">
        <v>3</v>
      </c>
      <c r="D1102" s="1">
        <v>0</v>
      </c>
      <c r="E1102" s="1">
        <v>420.355343</v>
      </c>
      <c r="F1102" s="5" t="s">
        <v>8</v>
      </c>
    </row>
    <row r="1103" spans="1:6" x14ac:dyDescent="0.25">
      <c r="A1103">
        <f t="shared" si="17"/>
        <v>1099</v>
      </c>
      <c r="B1103" s="1">
        <v>2023</v>
      </c>
      <c r="C1103" s="1" t="s">
        <v>3</v>
      </c>
      <c r="D1103" s="1">
        <v>0</v>
      </c>
      <c r="E1103" s="1">
        <v>496.85079200000001</v>
      </c>
      <c r="F1103" s="5" t="s">
        <v>8</v>
      </c>
    </row>
    <row r="1104" spans="1:6" x14ac:dyDescent="0.25">
      <c r="A1104">
        <f t="shared" si="17"/>
        <v>1100</v>
      </c>
      <c r="B1104" s="1">
        <v>2024</v>
      </c>
      <c r="C1104" s="1" t="s">
        <v>3</v>
      </c>
      <c r="D1104" s="1">
        <v>0</v>
      </c>
      <c r="E1104" s="1">
        <v>131.98898600000001</v>
      </c>
      <c r="F1104" s="5" t="s">
        <v>8</v>
      </c>
    </row>
    <row r="1105" spans="1:6" x14ac:dyDescent="0.25">
      <c r="A1105">
        <f t="shared" si="17"/>
        <v>1101</v>
      </c>
      <c r="B1105" s="1">
        <v>2025</v>
      </c>
      <c r="C1105" s="1" t="s">
        <v>3</v>
      </c>
      <c r="D1105" s="1">
        <v>0</v>
      </c>
      <c r="E1105" s="1">
        <v>199.99663699999999</v>
      </c>
      <c r="F1105" s="5" t="s">
        <v>8</v>
      </c>
    </row>
    <row r="1106" spans="1:6" x14ac:dyDescent="0.25">
      <c r="A1106">
        <f t="shared" si="17"/>
        <v>1102</v>
      </c>
      <c r="B1106" s="1">
        <v>2026</v>
      </c>
      <c r="C1106" s="1" t="s">
        <v>3</v>
      </c>
      <c r="D1106" s="1">
        <v>0</v>
      </c>
      <c r="E1106" s="1">
        <v>276.44824499999999</v>
      </c>
      <c r="F1106" s="5" t="s">
        <v>8</v>
      </c>
    </row>
    <row r="1107" spans="1:6" x14ac:dyDescent="0.25">
      <c r="A1107">
        <f t="shared" si="17"/>
        <v>1103</v>
      </c>
      <c r="B1107" s="1">
        <v>2027</v>
      </c>
      <c r="C1107" s="1" t="s">
        <v>3</v>
      </c>
      <c r="D1107" s="1">
        <v>0</v>
      </c>
      <c r="E1107" s="1">
        <v>665.00451499999997</v>
      </c>
      <c r="F1107" s="5" t="s">
        <v>8</v>
      </c>
    </row>
    <row r="1108" spans="1:6" x14ac:dyDescent="0.25">
      <c r="A1108">
        <f t="shared" si="17"/>
        <v>1104</v>
      </c>
      <c r="B1108" s="1">
        <v>2028</v>
      </c>
      <c r="C1108" s="1" t="s">
        <v>3</v>
      </c>
      <c r="D1108" s="1">
        <v>0</v>
      </c>
      <c r="E1108" s="1">
        <v>164.43647799999999</v>
      </c>
      <c r="F1108" s="5" t="s">
        <v>8</v>
      </c>
    </row>
    <row r="1109" spans="1:6" x14ac:dyDescent="0.25">
      <c r="A1109">
        <f t="shared" si="17"/>
        <v>1105</v>
      </c>
      <c r="B1109" s="1">
        <v>2029</v>
      </c>
      <c r="C1109" s="1" t="s">
        <v>3</v>
      </c>
      <c r="D1109" s="1">
        <v>0</v>
      </c>
      <c r="E1109" s="1">
        <v>768.600415</v>
      </c>
      <c r="F1109" s="5" t="s">
        <v>8</v>
      </c>
    </row>
    <row r="1110" spans="1:6" x14ac:dyDescent="0.25">
      <c r="A1110">
        <f t="shared" si="17"/>
        <v>1106</v>
      </c>
      <c r="B1110" s="1">
        <v>2030</v>
      </c>
      <c r="C1110" s="1" t="s">
        <v>3</v>
      </c>
      <c r="D1110" s="1">
        <v>0</v>
      </c>
      <c r="E1110" s="1">
        <v>1041.6301020000001</v>
      </c>
      <c r="F1110" s="5" t="s">
        <v>8</v>
      </c>
    </row>
    <row r="1111" spans="1:6" x14ac:dyDescent="0.25">
      <c r="A1111">
        <f t="shared" si="17"/>
        <v>1107</v>
      </c>
      <c r="B1111" s="1">
        <v>2031</v>
      </c>
      <c r="C1111" s="1" t="s">
        <v>3</v>
      </c>
      <c r="D1111" s="1">
        <v>0</v>
      </c>
      <c r="E1111" s="1">
        <v>525.87689499999999</v>
      </c>
      <c r="F1111" s="5" t="s">
        <v>8</v>
      </c>
    </row>
    <row r="1112" spans="1:6" x14ac:dyDescent="0.25">
      <c r="A1112">
        <f t="shared" si="17"/>
        <v>1108</v>
      </c>
      <c r="B1112" s="1">
        <v>2032</v>
      </c>
      <c r="C1112" s="1" t="s">
        <v>3</v>
      </c>
      <c r="D1112" s="1">
        <v>0</v>
      </c>
      <c r="E1112" s="1">
        <v>146.02307500000001</v>
      </c>
      <c r="F1112" s="5" t="s">
        <v>8</v>
      </c>
    </row>
    <row r="1113" spans="1:6" x14ac:dyDescent="0.25">
      <c r="A1113">
        <f t="shared" si="17"/>
        <v>1109</v>
      </c>
      <c r="B1113" s="1">
        <v>2033</v>
      </c>
      <c r="C1113" s="1" t="s">
        <v>3</v>
      </c>
      <c r="D1113" s="1">
        <v>0</v>
      </c>
      <c r="E1113" s="1">
        <v>143.435092</v>
      </c>
      <c r="F1113" s="5" t="s">
        <v>8</v>
      </c>
    </row>
    <row r="1114" spans="1:6" x14ac:dyDescent="0.25">
      <c r="A1114">
        <f t="shared" si="17"/>
        <v>1110</v>
      </c>
      <c r="B1114" s="1">
        <v>2034</v>
      </c>
      <c r="C1114" s="1" t="s">
        <v>3</v>
      </c>
      <c r="D1114" s="1">
        <v>0</v>
      </c>
      <c r="E1114" s="1">
        <v>350.80435299999999</v>
      </c>
      <c r="F1114" s="5" t="s">
        <v>8</v>
      </c>
    </row>
    <row r="1115" spans="1:6" x14ac:dyDescent="0.25">
      <c r="A1115">
        <f t="shared" si="17"/>
        <v>1111</v>
      </c>
      <c r="B1115" s="1">
        <v>2035</v>
      </c>
      <c r="C1115" s="1" t="s">
        <v>3</v>
      </c>
      <c r="D1115" s="1">
        <v>0</v>
      </c>
      <c r="E1115" s="1">
        <v>369.57959199999999</v>
      </c>
      <c r="F1115" s="5" t="s">
        <v>8</v>
      </c>
    </row>
    <row r="1116" spans="1:6" x14ac:dyDescent="0.25">
      <c r="A1116">
        <f t="shared" si="17"/>
        <v>1112</v>
      </c>
      <c r="B1116" s="1">
        <v>2036</v>
      </c>
      <c r="C1116" s="1" t="s">
        <v>3</v>
      </c>
      <c r="D1116" s="1">
        <v>0</v>
      </c>
      <c r="E1116" s="1">
        <v>810.04866300000003</v>
      </c>
      <c r="F1116" s="5" t="s">
        <v>8</v>
      </c>
    </row>
    <row r="1117" spans="1:6" x14ac:dyDescent="0.25">
      <c r="A1117">
        <f t="shared" si="17"/>
        <v>1113</v>
      </c>
      <c r="B1117" s="1">
        <v>2037</v>
      </c>
      <c r="C1117" s="1" t="s">
        <v>3</v>
      </c>
      <c r="D1117" s="1">
        <v>0</v>
      </c>
      <c r="E1117" s="1">
        <v>270.00117</v>
      </c>
      <c r="F1117" s="5" t="s">
        <v>8</v>
      </c>
    </row>
    <row r="1118" spans="1:6" x14ac:dyDescent="0.25">
      <c r="A1118">
        <f t="shared" si="17"/>
        <v>1114</v>
      </c>
      <c r="B1118" s="1">
        <v>2040</v>
      </c>
      <c r="C1118" s="1" t="s">
        <v>3</v>
      </c>
      <c r="D1118" s="1">
        <v>0</v>
      </c>
      <c r="E1118" s="1">
        <v>485.73370799999998</v>
      </c>
      <c r="F1118" s="5" t="s">
        <v>8</v>
      </c>
    </row>
    <row r="1119" spans="1:6" x14ac:dyDescent="0.25">
      <c r="A1119">
        <f t="shared" si="17"/>
        <v>1115</v>
      </c>
      <c r="B1119" s="1">
        <v>2041</v>
      </c>
      <c r="C1119" s="1" t="s">
        <v>3</v>
      </c>
      <c r="D1119" s="1">
        <v>0</v>
      </c>
      <c r="E1119" s="1">
        <v>157.97347600000001</v>
      </c>
      <c r="F1119" s="5" t="s">
        <v>8</v>
      </c>
    </row>
    <row r="1120" spans="1:6" x14ac:dyDescent="0.25">
      <c r="A1120">
        <f t="shared" si="17"/>
        <v>1116</v>
      </c>
      <c r="B1120" s="1">
        <v>2042</v>
      </c>
      <c r="C1120" s="1" t="s">
        <v>3</v>
      </c>
      <c r="D1120" s="1">
        <v>0</v>
      </c>
      <c r="E1120" s="1">
        <v>375.325221</v>
      </c>
      <c r="F1120" s="5" t="s">
        <v>8</v>
      </c>
    </row>
    <row r="1121" spans="1:6" x14ac:dyDescent="0.25">
      <c r="A1121">
        <f t="shared" si="17"/>
        <v>1117</v>
      </c>
      <c r="B1121" s="1">
        <v>2044</v>
      </c>
      <c r="C1121" s="1" t="s">
        <v>3</v>
      </c>
      <c r="D1121" s="1">
        <v>0</v>
      </c>
      <c r="E1121" s="1">
        <v>912.35376499999995</v>
      </c>
      <c r="F1121" s="5" t="s">
        <v>8</v>
      </c>
    </row>
    <row r="1122" spans="1:6" x14ac:dyDescent="0.25">
      <c r="A1122">
        <f t="shared" si="17"/>
        <v>1118</v>
      </c>
      <c r="B1122" s="1">
        <v>2045</v>
      </c>
      <c r="C1122" s="1" t="s">
        <v>3</v>
      </c>
      <c r="D1122" s="1">
        <v>0</v>
      </c>
      <c r="E1122" s="1">
        <v>199.72974500000001</v>
      </c>
      <c r="F1122" s="5" t="s">
        <v>8</v>
      </c>
    </row>
    <row r="1123" spans="1:6" x14ac:dyDescent="0.25">
      <c r="A1123">
        <f t="shared" si="17"/>
        <v>1119</v>
      </c>
      <c r="B1123" s="1">
        <v>2046</v>
      </c>
      <c r="C1123" s="1" t="s">
        <v>3</v>
      </c>
      <c r="D1123" s="1">
        <v>0</v>
      </c>
      <c r="E1123" s="1">
        <v>256.38754699999998</v>
      </c>
      <c r="F1123" s="5" t="s">
        <v>8</v>
      </c>
    </row>
    <row r="1124" spans="1:6" x14ac:dyDescent="0.25">
      <c r="A1124">
        <f t="shared" si="17"/>
        <v>1120</v>
      </c>
      <c r="B1124" s="1">
        <v>2047</v>
      </c>
      <c r="C1124" s="1" t="s">
        <v>3</v>
      </c>
      <c r="D1124" s="1">
        <v>0</v>
      </c>
      <c r="E1124" s="1">
        <v>113.024647</v>
      </c>
      <c r="F1124" s="5" t="s">
        <v>8</v>
      </c>
    </row>
    <row r="1125" spans="1:6" x14ac:dyDescent="0.25">
      <c r="A1125">
        <f t="shared" si="17"/>
        <v>1121</v>
      </c>
      <c r="B1125" s="1">
        <v>2048</v>
      </c>
      <c r="C1125" s="1" t="s">
        <v>3</v>
      </c>
      <c r="D1125" s="1">
        <v>0</v>
      </c>
      <c r="E1125" s="1">
        <v>141.57996900000001</v>
      </c>
      <c r="F1125" s="5" t="s">
        <v>8</v>
      </c>
    </row>
    <row r="1126" spans="1:6" x14ac:dyDescent="0.25">
      <c r="A1126">
        <f t="shared" si="17"/>
        <v>1122</v>
      </c>
      <c r="B1126" s="1">
        <v>2049</v>
      </c>
      <c r="C1126" s="1" t="s">
        <v>3</v>
      </c>
      <c r="D1126" s="1">
        <v>0</v>
      </c>
      <c r="E1126" s="1">
        <v>202.33304100000001</v>
      </c>
      <c r="F1126" s="5" t="s">
        <v>8</v>
      </c>
    </row>
    <row r="1127" spans="1:6" x14ac:dyDescent="0.25">
      <c r="A1127">
        <f t="shared" si="17"/>
        <v>1123</v>
      </c>
      <c r="B1127" s="1">
        <v>2050</v>
      </c>
      <c r="C1127" s="1" t="s">
        <v>3</v>
      </c>
      <c r="D1127" s="1">
        <v>0</v>
      </c>
      <c r="E1127" s="1">
        <v>185.82726500000001</v>
      </c>
      <c r="F1127" s="5" t="s">
        <v>8</v>
      </c>
    </row>
    <row r="1128" spans="1:6" x14ac:dyDescent="0.25">
      <c r="A1128">
        <f t="shared" si="17"/>
        <v>1124</v>
      </c>
      <c r="B1128" s="1">
        <v>2051</v>
      </c>
      <c r="C1128" s="1" t="s">
        <v>3</v>
      </c>
      <c r="D1128" s="1">
        <v>0</v>
      </c>
      <c r="E1128" s="1">
        <v>333.38825400000002</v>
      </c>
      <c r="F1128" s="5" t="s">
        <v>8</v>
      </c>
    </row>
    <row r="1129" spans="1:6" x14ac:dyDescent="0.25">
      <c r="A1129">
        <f t="shared" si="17"/>
        <v>1125</v>
      </c>
      <c r="B1129" s="1">
        <v>2052</v>
      </c>
      <c r="C1129" s="1" t="s">
        <v>3</v>
      </c>
      <c r="D1129" s="1">
        <v>0</v>
      </c>
      <c r="E1129" s="1">
        <v>193.11194499999999</v>
      </c>
      <c r="F1129" s="5" t="s">
        <v>8</v>
      </c>
    </row>
    <row r="1130" spans="1:6" x14ac:dyDescent="0.25">
      <c r="A1130">
        <f t="shared" si="17"/>
        <v>1126</v>
      </c>
      <c r="B1130" s="1">
        <v>2053</v>
      </c>
      <c r="C1130" s="1" t="s">
        <v>3</v>
      </c>
      <c r="D1130" s="1">
        <v>0</v>
      </c>
      <c r="E1130" s="1">
        <v>186.20528999999999</v>
      </c>
      <c r="F1130" s="5" t="s">
        <v>8</v>
      </c>
    </row>
    <row r="1131" spans="1:6" x14ac:dyDescent="0.25">
      <c r="A1131">
        <f t="shared" si="17"/>
        <v>1127</v>
      </c>
      <c r="B1131" s="1">
        <v>2054</v>
      </c>
      <c r="C1131" s="1" t="s">
        <v>3</v>
      </c>
      <c r="D1131" s="1">
        <v>0</v>
      </c>
      <c r="E1131" s="1">
        <v>198.19769400000001</v>
      </c>
      <c r="F1131" s="5" t="s">
        <v>8</v>
      </c>
    </row>
    <row r="1132" spans="1:6" x14ac:dyDescent="0.25">
      <c r="A1132">
        <f t="shared" si="17"/>
        <v>1128</v>
      </c>
      <c r="B1132" s="1">
        <v>2055</v>
      </c>
      <c r="C1132" s="1" t="s">
        <v>3</v>
      </c>
      <c r="D1132" s="1">
        <v>0</v>
      </c>
      <c r="E1132" s="1">
        <v>141.46402399999999</v>
      </c>
      <c r="F1132" s="5" t="s">
        <v>8</v>
      </c>
    </row>
    <row r="1133" spans="1:6" x14ac:dyDescent="0.25">
      <c r="A1133">
        <f t="shared" si="17"/>
        <v>1129</v>
      </c>
      <c r="B1133" s="1">
        <v>2056</v>
      </c>
      <c r="C1133" s="1" t="s">
        <v>3</v>
      </c>
      <c r="D1133" s="1">
        <v>0</v>
      </c>
      <c r="E1133" s="1">
        <v>317.67676699999998</v>
      </c>
      <c r="F1133" s="5" t="s">
        <v>8</v>
      </c>
    </row>
    <row r="1134" spans="1:6" x14ac:dyDescent="0.25">
      <c r="A1134">
        <f t="shared" si="17"/>
        <v>1130</v>
      </c>
      <c r="B1134" s="1">
        <v>2057</v>
      </c>
      <c r="C1134" s="1" t="s">
        <v>3</v>
      </c>
      <c r="D1134" s="1">
        <v>0</v>
      </c>
      <c r="E1134" s="1">
        <v>264.07842900000003</v>
      </c>
      <c r="F1134" s="5" t="s">
        <v>8</v>
      </c>
    </row>
    <row r="1135" spans="1:6" x14ac:dyDescent="0.25">
      <c r="A1135">
        <f t="shared" si="17"/>
        <v>1131</v>
      </c>
      <c r="B1135" s="1">
        <v>2058</v>
      </c>
      <c r="C1135" s="1" t="s">
        <v>3</v>
      </c>
      <c r="D1135" s="1">
        <v>0</v>
      </c>
      <c r="E1135" s="1">
        <v>301.64150799999999</v>
      </c>
      <c r="F1135" s="5" t="s">
        <v>8</v>
      </c>
    </row>
    <row r="1136" spans="1:6" x14ac:dyDescent="0.25">
      <c r="A1136">
        <f t="shared" si="17"/>
        <v>1132</v>
      </c>
      <c r="B1136" s="1">
        <v>2059</v>
      </c>
      <c r="C1136" s="1" t="s">
        <v>3</v>
      </c>
      <c r="D1136" s="1">
        <v>0</v>
      </c>
      <c r="E1136" s="1">
        <v>228.00924900000001</v>
      </c>
      <c r="F1136" s="5" t="s">
        <v>8</v>
      </c>
    </row>
    <row r="1137" spans="1:6" x14ac:dyDescent="0.25">
      <c r="A1137">
        <f t="shared" si="17"/>
        <v>1133</v>
      </c>
      <c r="B1137" s="1">
        <v>2060</v>
      </c>
      <c r="C1137" s="1" t="s">
        <v>3</v>
      </c>
      <c r="D1137" s="1">
        <v>0</v>
      </c>
      <c r="E1137" s="1">
        <v>49.051909000000002</v>
      </c>
      <c r="F1137" s="5" t="s">
        <v>8</v>
      </c>
    </row>
    <row r="1138" spans="1:6" x14ac:dyDescent="0.25">
      <c r="A1138">
        <f t="shared" si="17"/>
        <v>1134</v>
      </c>
      <c r="B1138" s="1">
        <v>2064</v>
      </c>
      <c r="C1138" s="1" t="s">
        <v>3</v>
      </c>
      <c r="D1138" s="1">
        <v>0</v>
      </c>
      <c r="E1138" s="1">
        <v>194.37097800000001</v>
      </c>
      <c r="F1138" s="5" t="s">
        <v>8</v>
      </c>
    </row>
    <row r="1139" spans="1:6" x14ac:dyDescent="0.25">
      <c r="A1139">
        <f t="shared" si="17"/>
        <v>1135</v>
      </c>
      <c r="B1139" s="1">
        <v>2065</v>
      </c>
      <c r="C1139" s="1" t="s">
        <v>3</v>
      </c>
      <c r="D1139" s="1">
        <v>0</v>
      </c>
      <c r="E1139" s="1">
        <v>275.67154399999998</v>
      </c>
      <c r="F1139" s="5" t="s">
        <v>8</v>
      </c>
    </row>
    <row r="1140" spans="1:6" x14ac:dyDescent="0.25">
      <c r="A1140">
        <f t="shared" si="17"/>
        <v>1136</v>
      </c>
      <c r="B1140" s="1">
        <v>2066</v>
      </c>
      <c r="C1140" s="1" t="s">
        <v>3</v>
      </c>
      <c r="D1140" s="1">
        <v>0</v>
      </c>
      <c r="E1140" s="1">
        <v>388.07096300000001</v>
      </c>
      <c r="F1140" s="5" t="s">
        <v>8</v>
      </c>
    </row>
    <row r="1141" spans="1:6" x14ac:dyDescent="0.25">
      <c r="A1141">
        <f t="shared" si="17"/>
        <v>1137</v>
      </c>
      <c r="B1141" s="1">
        <v>2067</v>
      </c>
      <c r="C1141" s="1" t="s">
        <v>3</v>
      </c>
      <c r="D1141" s="1">
        <v>0</v>
      </c>
      <c r="E1141" s="1">
        <v>298.31523900000002</v>
      </c>
      <c r="F1141" s="5" t="s">
        <v>8</v>
      </c>
    </row>
    <row r="1142" spans="1:6" x14ac:dyDescent="0.25">
      <c r="A1142">
        <f t="shared" si="17"/>
        <v>1138</v>
      </c>
      <c r="B1142" s="1">
        <v>2068</v>
      </c>
      <c r="C1142" s="1" t="s">
        <v>3</v>
      </c>
      <c r="D1142" s="1">
        <v>0</v>
      </c>
      <c r="E1142" s="1">
        <v>46.186247999999999</v>
      </c>
      <c r="F1142" s="5" t="s">
        <v>8</v>
      </c>
    </row>
    <row r="1143" spans="1:6" x14ac:dyDescent="0.25">
      <c r="A1143">
        <f t="shared" si="17"/>
        <v>1139</v>
      </c>
      <c r="B1143" s="1">
        <v>2072</v>
      </c>
      <c r="C1143" s="1" t="s">
        <v>3</v>
      </c>
      <c r="D1143" s="1">
        <v>0</v>
      </c>
      <c r="E1143" s="1">
        <v>373.00649299999998</v>
      </c>
      <c r="F1143" s="5" t="s">
        <v>8</v>
      </c>
    </row>
    <row r="1144" spans="1:6" x14ac:dyDescent="0.25">
      <c r="A1144">
        <f t="shared" si="17"/>
        <v>1140</v>
      </c>
      <c r="B1144" s="1">
        <v>2073</v>
      </c>
      <c r="C1144" s="1" t="s">
        <v>3</v>
      </c>
      <c r="D1144" s="1">
        <v>0</v>
      </c>
      <c r="E1144" s="1">
        <v>184.621872</v>
      </c>
      <c r="F1144" s="5" t="s">
        <v>8</v>
      </c>
    </row>
    <row r="1145" spans="1:6" x14ac:dyDescent="0.25">
      <c r="A1145">
        <f t="shared" si="17"/>
        <v>1141</v>
      </c>
      <c r="B1145" s="1">
        <v>2180</v>
      </c>
      <c r="C1145" s="1" t="s">
        <v>3</v>
      </c>
      <c r="D1145" s="1">
        <v>0</v>
      </c>
      <c r="E1145" s="1">
        <v>520.53090499999996</v>
      </c>
      <c r="F1145" s="5" t="s">
        <v>8</v>
      </c>
    </row>
    <row r="1146" spans="1:6" x14ac:dyDescent="0.25">
      <c r="A1146">
        <f t="shared" si="17"/>
        <v>1142</v>
      </c>
      <c r="B1146" s="1">
        <v>2181</v>
      </c>
      <c r="C1146" s="1" t="s">
        <v>3</v>
      </c>
      <c r="D1146" s="1">
        <v>0</v>
      </c>
      <c r="E1146" s="1">
        <v>391.44343500000002</v>
      </c>
      <c r="F1146" s="5" t="s">
        <v>8</v>
      </c>
    </row>
    <row r="1147" spans="1:6" x14ac:dyDescent="0.25">
      <c r="A1147">
        <f t="shared" si="17"/>
        <v>1143</v>
      </c>
      <c r="B1147" s="1">
        <v>2182</v>
      </c>
      <c r="C1147" s="1" t="s">
        <v>3</v>
      </c>
      <c r="D1147" s="1">
        <v>0</v>
      </c>
      <c r="E1147" s="1">
        <v>74.045439999999999</v>
      </c>
      <c r="F1147" s="5" t="s">
        <v>8</v>
      </c>
    </row>
    <row r="1148" spans="1:6" x14ac:dyDescent="0.25">
      <c r="A1148">
        <f t="shared" si="17"/>
        <v>1144</v>
      </c>
      <c r="B1148" s="1">
        <v>2183</v>
      </c>
      <c r="C1148" s="1" t="s">
        <v>3</v>
      </c>
      <c r="D1148" s="1">
        <v>0</v>
      </c>
      <c r="E1148" s="1">
        <v>61.767876999999999</v>
      </c>
      <c r="F1148" s="5" t="s">
        <v>8</v>
      </c>
    </row>
    <row r="1149" spans="1:6" x14ac:dyDescent="0.25">
      <c r="A1149">
        <f t="shared" si="17"/>
        <v>1145</v>
      </c>
      <c r="B1149" s="1">
        <v>2184</v>
      </c>
      <c r="C1149" s="1" t="s">
        <v>3</v>
      </c>
      <c r="D1149" s="1">
        <v>0</v>
      </c>
      <c r="E1149" s="1">
        <v>880.24247100000002</v>
      </c>
      <c r="F1149" s="5" t="s">
        <v>8</v>
      </c>
    </row>
    <row r="1150" spans="1:6" x14ac:dyDescent="0.25">
      <c r="A1150">
        <f t="shared" si="17"/>
        <v>1146</v>
      </c>
      <c r="B1150" s="1">
        <v>2185</v>
      </c>
      <c r="C1150" s="1" t="s">
        <v>3</v>
      </c>
      <c r="D1150" s="1">
        <v>0</v>
      </c>
      <c r="E1150" s="1">
        <v>191.45388600000001</v>
      </c>
      <c r="F1150" s="5" t="s">
        <v>8</v>
      </c>
    </row>
    <row r="1151" spans="1:6" x14ac:dyDescent="0.25">
      <c r="A1151">
        <f t="shared" si="17"/>
        <v>1147</v>
      </c>
      <c r="B1151" s="1">
        <v>2186</v>
      </c>
      <c r="C1151" s="1" t="s">
        <v>3</v>
      </c>
      <c r="D1151" s="1">
        <v>0</v>
      </c>
      <c r="E1151" s="1">
        <v>559.42039699999998</v>
      </c>
      <c r="F1151" s="5" t="s">
        <v>8</v>
      </c>
    </row>
    <row r="1152" spans="1:6" x14ac:dyDescent="0.25">
      <c r="A1152">
        <f t="shared" si="17"/>
        <v>1148</v>
      </c>
      <c r="B1152" s="1">
        <v>2187</v>
      </c>
      <c r="C1152" s="1" t="s">
        <v>3</v>
      </c>
      <c r="D1152" s="1">
        <v>0</v>
      </c>
      <c r="E1152" s="1">
        <v>129.923237</v>
      </c>
      <c r="F1152" s="5" t="s">
        <v>8</v>
      </c>
    </row>
    <row r="1153" spans="1:6" x14ac:dyDescent="0.25">
      <c r="A1153">
        <f t="shared" si="17"/>
        <v>1149</v>
      </c>
      <c r="B1153" s="1">
        <v>2188</v>
      </c>
      <c r="C1153" s="1" t="s">
        <v>3</v>
      </c>
      <c r="D1153" s="1">
        <v>0</v>
      </c>
      <c r="E1153" s="1">
        <v>84.949207000000001</v>
      </c>
      <c r="F1153" s="5" t="s">
        <v>8</v>
      </c>
    </row>
    <row r="1154" spans="1:6" x14ac:dyDescent="0.25">
      <c r="A1154">
        <f t="shared" si="17"/>
        <v>1150</v>
      </c>
      <c r="B1154" s="1">
        <v>2189</v>
      </c>
      <c r="C1154" s="1" t="s">
        <v>3</v>
      </c>
      <c r="D1154" s="1">
        <v>0</v>
      </c>
      <c r="E1154" s="1">
        <v>77.693578000000002</v>
      </c>
      <c r="F1154" s="5" t="s">
        <v>8</v>
      </c>
    </row>
    <row r="1155" spans="1:6" x14ac:dyDescent="0.25">
      <c r="A1155">
        <f t="shared" si="17"/>
        <v>1151</v>
      </c>
      <c r="B1155" s="1">
        <v>2190</v>
      </c>
      <c r="C1155" s="1" t="s">
        <v>3</v>
      </c>
      <c r="D1155" s="1">
        <v>0</v>
      </c>
      <c r="E1155" s="1">
        <v>466.49538899999999</v>
      </c>
      <c r="F1155" s="5" t="s">
        <v>8</v>
      </c>
    </row>
    <row r="1156" spans="1:6" x14ac:dyDescent="0.25">
      <c r="A1156">
        <f t="shared" si="17"/>
        <v>1152</v>
      </c>
      <c r="B1156" s="1">
        <v>2191</v>
      </c>
      <c r="C1156" s="1" t="s">
        <v>3</v>
      </c>
      <c r="D1156" s="1">
        <v>0</v>
      </c>
      <c r="E1156" s="1">
        <v>350.78195199999999</v>
      </c>
      <c r="F1156" s="5" t="s">
        <v>8</v>
      </c>
    </row>
    <row r="1157" spans="1:6" x14ac:dyDescent="0.25">
      <c r="A1157">
        <f t="shared" si="17"/>
        <v>1153</v>
      </c>
      <c r="B1157" s="1">
        <v>2192</v>
      </c>
      <c r="C1157" s="1" t="s">
        <v>3</v>
      </c>
      <c r="D1157" s="1">
        <v>0</v>
      </c>
      <c r="E1157" s="1">
        <v>481.09030200000001</v>
      </c>
      <c r="F1157" s="5" t="s">
        <v>8</v>
      </c>
    </row>
    <row r="1158" spans="1:6" x14ac:dyDescent="0.25">
      <c r="A1158">
        <f t="shared" si="17"/>
        <v>1154</v>
      </c>
      <c r="B1158" s="1">
        <v>2193</v>
      </c>
      <c r="C1158" s="1" t="s">
        <v>3</v>
      </c>
      <c r="D1158" s="1">
        <v>0</v>
      </c>
      <c r="E1158" s="1">
        <v>37.391218000000002</v>
      </c>
      <c r="F1158" s="5" t="s">
        <v>8</v>
      </c>
    </row>
    <row r="1159" spans="1:6" x14ac:dyDescent="0.25">
      <c r="A1159">
        <f t="shared" ref="A1159:A1222" si="18">A1158+1</f>
        <v>1155</v>
      </c>
      <c r="B1159" s="1">
        <v>2194</v>
      </c>
      <c r="C1159" s="1" t="s">
        <v>3</v>
      </c>
      <c r="D1159" s="1">
        <v>0</v>
      </c>
      <c r="E1159" s="1">
        <v>657.48339399999998</v>
      </c>
      <c r="F1159" s="5" t="s">
        <v>8</v>
      </c>
    </row>
    <row r="1160" spans="1:6" x14ac:dyDescent="0.25">
      <c r="A1160">
        <f t="shared" si="18"/>
        <v>1156</v>
      </c>
      <c r="B1160" s="1">
        <v>2195</v>
      </c>
      <c r="C1160" s="1" t="s">
        <v>3</v>
      </c>
      <c r="D1160" s="1">
        <v>0</v>
      </c>
      <c r="E1160" s="1">
        <v>419.97171800000001</v>
      </c>
      <c r="F1160" s="5" t="s">
        <v>8</v>
      </c>
    </row>
    <row r="1161" spans="1:6" x14ac:dyDescent="0.25">
      <c r="A1161">
        <f t="shared" si="18"/>
        <v>1157</v>
      </c>
      <c r="B1161" s="1">
        <v>2196</v>
      </c>
      <c r="C1161" s="1" t="s">
        <v>3</v>
      </c>
      <c r="D1161" s="1">
        <v>0</v>
      </c>
      <c r="E1161" s="1">
        <v>469.575942</v>
      </c>
      <c r="F1161" s="5" t="s">
        <v>8</v>
      </c>
    </row>
    <row r="1162" spans="1:6" x14ac:dyDescent="0.25">
      <c r="A1162">
        <f t="shared" si="18"/>
        <v>1158</v>
      </c>
      <c r="B1162" s="1">
        <v>2197</v>
      </c>
      <c r="C1162" s="1" t="s">
        <v>3</v>
      </c>
      <c r="D1162" s="1">
        <v>0</v>
      </c>
      <c r="E1162" s="1">
        <v>100.34724799999999</v>
      </c>
      <c r="F1162" s="5" t="s">
        <v>8</v>
      </c>
    </row>
    <row r="1163" spans="1:6" x14ac:dyDescent="0.25">
      <c r="A1163">
        <f t="shared" si="18"/>
        <v>1159</v>
      </c>
      <c r="B1163" s="1">
        <v>2198</v>
      </c>
      <c r="C1163" s="1" t="s">
        <v>3</v>
      </c>
      <c r="D1163" s="1">
        <v>0</v>
      </c>
      <c r="E1163" s="1">
        <v>314.515445</v>
      </c>
      <c r="F1163" s="5" t="s">
        <v>8</v>
      </c>
    </row>
    <row r="1164" spans="1:6" x14ac:dyDescent="0.25">
      <c r="A1164">
        <f t="shared" si="18"/>
        <v>1160</v>
      </c>
      <c r="B1164" s="1">
        <v>2199</v>
      </c>
      <c r="C1164" s="1" t="s">
        <v>3</v>
      </c>
      <c r="D1164" s="1">
        <v>0</v>
      </c>
      <c r="E1164" s="1">
        <v>31.500679000000002</v>
      </c>
      <c r="F1164" s="5" t="s">
        <v>8</v>
      </c>
    </row>
    <row r="1165" spans="1:6" x14ac:dyDescent="0.25">
      <c r="A1165">
        <f t="shared" si="18"/>
        <v>1161</v>
      </c>
      <c r="B1165" s="1">
        <v>2200</v>
      </c>
      <c r="C1165" s="1" t="s">
        <v>3</v>
      </c>
      <c r="D1165" s="1">
        <v>0</v>
      </c>
      <c r="E1165" s="1">
        <v>55.947692000000004</v>
      </c>
      <c r="F1165" s="5" t="s">
        <v>8</v>
      </c>
    </row>
    <row r="1166" spans="1:6" x14ac:dyDescent="0.25">
      <c r="A1166">
        <f t="shared" si="18"/>
        <v>1162</v>
      </c>
      <c r="B1166" s="1">
        <v>2201</v>
      </c>
      <c r="C1166" s="1" t="s">
        <v>3</v>
      </c>
      <c r="D1166" s="1">
        <v>0</v>
      </c>
      <c r="E1166" s="1">
        <v>96.037238000000002</v>
      </c>
      <c r="F1166" s="5" t="s">
        <v>8</v>
      </c>
    </row>
    <row r="1167" spans="1:6" x14ac:dyDescent="0.25">
      <c r="A1167">
        <f t="shared" si="18"/>
        <v>1163</v>
      </c>
      <c r="B1167" s="1">
        <v>2202</v>
      </c>
      <c r="C1167" s="1" t="s">
        <v>3</v>
      </c>
      <c r="D1167" s="1">
        <v>0</v>
      </c>
      <c r="E1167" s="1">
        <v>163.48319000000001</v>
      </c>
      <c r="F1167" s="5" t="s">
        <v>8</v>
      </c>
    </row>
    <row r="1168" spans="1:6" x14ac:dyDescent="0.25">
      <c r="A1168">
        <f t="shared" si="18"/>
        <v>1164</v>
      </c>
      <c r="B1168" s="1">
        <v>2207</v>
      </c>
      <c r="C1168" s="1" t="s">
        <v>3</v>
      </c>
      <c r="D1168" s="1">
        <v>0</v>
      </c>
      <c r="E1168" s="1">
        <v>521.64817900000003</v>
      </c>
      <c r="F1168" s="5" t="s">
        <v>8</v>
      </c>
    </row>
    <row r="1169" spans="1:6" x14ac:dyDescent="0.25">
      <c r="A1169">
        <f t="shared" si="18"/>
        <v>1165</v>
      </c>
      <c r="B1169" s="1">
        <v>2208</v>
      </c>
      <c r="C1169" s="1" t="s">
        <v>3</v>
      </c>
      <c r="D1169" s="1">
        <v>0</v>
      </c>
      <c r="E1169" s="1">
        <v>303.10250500000001</v>
      </c>
      <c r="F1169" s="5" t="s">
        <v>8</v>
      </c>
    </row>
    <row r="1170" spans="1:6" x14ac:dyDescent="0.25">
      <c r="A1170">
        <f t="shared" si="18"/>
        <v>1166</v>
      </c>
      <c r="B1170" s="1">
        <v>2209</v>
      </c>
      <c r="C1170" s="1" t="s">
        <v>3</v>
      </c>
      <c r="D1170" s="1">
        <v>0</v>
      </c>
      <c r="E1170" s="1">
        <v>396.952449</v>
      </c>
      <c r="F1170" s="5" t="s">
        <v>8</v>
      </c>
    </row>
    <row r="1171" spans="1:6" x14ac:dyDescent="0.25">
      <c r="A1171">
        <f t="shared" si="18"/>
        <v>1167</v>
      </c>
      <c r="B1171" s="1">
        <v>2210</v>
      </c>
      <c r="C1171" s="1" t="s">
        <v>3</v>
      </c>
      <c r="D1171" s="1">
        <v>0</v>
      </c>
      <c r="E1171" s="1">
        <v>333.57201600000002</v>
      </c>
      <c r="F1171" s="5" t="s">
        <v>8</v>
      </c>
    </row>
    <row r="1172" spans="1:6" x14ac:dyDescent="0.25">
      <c r="A1172">
        <f t="shared" si="18"/>
        <v>1168</v>
      </c>
      <c r="B1172" s="1">
        <v>2211</v>
      </c>
      <c r="C1172" s="1" t="s">
        <v>3</v>
      </c>
      <c r="D1172" s="1">
        <v>0</v>
      </c>
      <c r="E1172" s="1">
        <v>269.74530299999998</v>
      </c>
      <c r="F1172" s="5" t="s">
        <v>8</v>
      </c>
    </row>
    <row r="1173" spans="1:6" x14ac:dyDescent="0.25">
      <c r="A1173">
        <f t="shared" si="18"/>
        <v>1169</v>
      </c>
      <c r="B1173" s="1">
        <v>2212</v>
      </c>
      <c r="C1173" s="1" t="s">
        <v>3</v>
      </c>
      <c r="D1173" s="1">
        <v>0</v>
      </c>
      <c r="E1173" s="1">
        <v>84.801846999999995</v>
      </c>
      <c r="F1173" s="5" t="s">
        <v>8</v>
      </c>
    </row>
    <row r="1174" spans="1:6" x14ac:dyDescent="0.25">
      <c r="A1174">
        <f t="shared" si="18"/>
        <v>1170</v>
      </c>
      <c r="B1174" s="1">
        <v>2213</v>
      </c>
      <c r="C1174" s="1" t="s">
        <v>3</v>
      </c>
      <c r="D1174" s="1">
        <v>0</v>
      </c>
      <c r="E1174" s="1">
        <v>43.813091999999997</v>
      </c>
      <c r="F1174" s="5" t="s">
        <v>8</v>
      </c>
    </row>
    <row r="1175" spans="1:6" x14ac:dyDescent="0.25">
      <c r="A1175">
        <f t="shared" si="18"/>
        <v>1171</v>
      </c>
      <c r="B1175" s="1">
        <v>2214</v>
      </c>
      <c r="C1175" s="1" t="s">
        <v>3</v>
      </c>
      <c r="D1175" s="1">
        <v>0</v>
      </c>
      <c r="E1175" s="1">
        <v>293.817792</v>
      </c>
      <c r="F1175" s="5" t="s">
        <v>8</v>
      </c>
    </row>
    <row r="1176" spans="1:6" x14ac:dyDescent="0.25">
      <c r="A1176">
        <f t="shared" si="18"/>
        <v>1172</v>
      </c>
      <c r="B1176" s="1">
        <v>2215</v>
      </c>
      <c r="C1176" s="1" t="s">
        <v>3</v>
      </c>
      <c r="D1176" s="1">
        <v>0</v>
      </c>
      <c r="E1176" s="1">
        <v>141.647786</v>
      </c>
      <c r="F1176" s="5" t="s">
        <v>8</v>
      </c>
    </row>
    <row r="1177" spans="1:6" x14ac:dyDescent="0.25">
      <c r="A1177">
        <f t="shared" si="18"/>
        <v>1173</v>
      </c>
      <c r="B1177" s="1">
        <v>2216</v>
      </c>
      <c r="C1177" s="1" t="s">
        <v>3</v>
      </c>
      <c r="D1177" s="1">
        <v>0</v>
      </c>
      <c r="E1177" s="1">
        <v>103.033675</v>
      </c>
      <c r="F1177" s="5" t="s">
        <v>8</v>
      </c>
    </row>
    <row r="1178" spans="1:6" x14ac:dyDescent="0.25">
      <c r="A1178">
        <f t="shared" si="18"/>
        <v>1174</v>
      </c>
      <c r="B1178" s="1">
        <v>2217</v>
      </c>
      <c r="C1178" s="1" t="s">
        <v>3</v>
      </c>
      <c r="D1178" s="1">
        <v>0</v>
      </c>
      <c r="E1178" s="1">
        <v>375.93951199999998</v>
      </c>
      <c r="F1178" s="5" t="s">
        <v>8</v>
      </c>
    </row>
    <row r="1179" spans="1:6" x14ac:dyDescent="0.25">
      <c r="A1179">
        <f t="shared" si="18"/>
        <v>1175</v>
      </c>
      <c r="B1179" s="1">
        <v>2218</v>
      </c>
      <c r="C1179" s="1" t="s">
        <v>3</v>
      </c>
      <c r="D1179" s="1">
        <v>0</v>
      </c>
      <c r="E1179" s="1">
        <v>271.79731399999997</v>
      </c>
      <c r="F1179" s="5" t="s">
        <v>8</v>
      </c>
    </row>
    <row r="1180" spans="1:6" x14ac:dyDescent="0.25">
      <c r="A1180">
        <f t="shared" si="18"/>
        <v>1176</v>
      </c>
      <c r="B1180" s="1">
        <v>2219</v>
      </c>
      <c r="C1180" s="1" t="s">
        <v>3</v>
      </c>
      <c r="D1180" s="1">
        <v>0</v>
      </c>
      <c r="E1180" s="1">
        <v>182.93257399999999</v>
      </c>
      <c r="F1180" s="5" t="s">
        <v>8</v>
      </c>
    </row>
    <row r="1181" spans="1:6" x14ac:dyDescent="0.25">
      <c r="A1181">
        <f t="shared" si="18"/>
        <v>1177</v>
      </c>
      <c r="B1181" s="1">
        <v>2220</v>
      </c>
      <c r="C1181" s="1" t="s">
        <v>3</v>
      </c>
      <c r="D1181" s="1">
        <v>0</v>
      </c>
      <c r="E1181" s="1">
        <v>177.30315200000001</v>
      </c>
      <c r="F1181" s="5" t="s">
        <v>8</v>
      </c>
    </row>
    <row r="1182" spans="1:6" x14ac:dyDescent="0.25">
      <c r="A1182">
        <f t="shared" si="18"/>
        <v>1178</v>
      </c>
      <c r="B1182" s="1">
        <v>2221</v>
      </c>
      <c r="C1182" s="1" t="s">
        <v>3</v>
      </c>
      <c r="D1182" s="1">
        <v>0</v>
      </c>
      <c r="E1182" s="1">
        <v>265.87439799999999</v>
      </c>
      <c r="F1182" s="5" t="s">
        <v>8</v>
      </c>
    </row>
    <row r="1183" spans="1:6" x14ac:dyDescent="0.25">
      <c r="A1183">
        <f t="shared" si="18"/>
        <v>1179</v>
      </c>
      <c r="B1183" s="1">
        <v>2222</v>
      </c>
      <c r="C1183" s="1" t="s">
        <v>3</v>
      </c>
      <c r="D1183" s="1">
        <v>0</v>
      </c>
      <c r="E1183" s="1">
        <v>404.86787099999998</v>
      </c>
      <c r="F1183" s="5" t="s">
        <v>8</v>
      </c>
    </row>
    <row r="1184" spans="1:6" x14ac:dyDescent="0.25">
      <c r="A1184">
        <f t="shared" si="18"/>
        <v>1180</v>
      </c>
      <c r="B1184" s="1">
        <v>2224</v>
      </c>
      <c r="C1184" s="1" t="s">
        <v>3</v>
      </c>
      <c r="D1184" s="1">
        <v>0</v>
      </c>
      <c r="E1184" s="1">
        <v>516.56479300000001</v>
      </c>
      <c r="F1184" s="5" t="s">
        <v>8</v>
      </c>
    </row>
    <row r="1185" spans="1:6" x14ac:dyDescent="0.25">
      <c r="A1185">
        <f t="shared" si="18"/>
        <v>1181</v>
      </c>
      <c r="B1185" s="1">
        <v>2225</v>
      </c>
      <c r="C1185" s="1" t="s">
        <v>3</v>
      </c>
      <c r="D1185" s="1">
        <v>0</v>
      </c>
      <c r="E1185" s="1">
        <v>55.163640999999998</v>
      </c>
      <c r="F1185" s="5" t="s">
        <v>8</v>
      </c>
    </row>
    <row r="1186" spans="1:6" x14ac:dyDescent="0.25">
      <c r="A1186">
        <f t="shared" si="18"/>
        <v>1182</v>
      </c>
      <c r="B1186" s="1">
        <v>2226</v>
      </c>
      <c r="C1186" s="1" t="s">
        <v>3</v>
      </c>
      <c r="D1186" s="1">
        <v>0</v>
      </c>
      <c r="E1186" s="1">
        <v>453.14060699999999</v>
      </c>
      <c r="F1186" s="5" t="s">
        <v>8</v>
      </c>
    </row>
    <row r="1187" spans="1:6" x14ac:dyDescent="0.25">
      <c r="A1187">
        <f t="shared" si="18"/>
        <v>1183</v>
      </c>
      <c r="B1187" s="1">
        <v>2227</v>
      </c>
      <c r="C1187" s="1" t="s">
        <v>3</v>
      </c>
      <c r="D1187" s="1">
        <v>0</v>
      </c>
      <c r="E1187" s="1">
        <v>103.482142</v>
      </c>
      <c r="F1187" s="5" t="s">
        <v>8</v>
      </c>
    </row>
    <row r="1188" spans="1:6" x14ac:dyDescent="0.25">
      <c r="A1188">
        <f t="shared" si="18"/>
        <v>1184</v>
      </c>
      <c r="B1188" s="1">
        <v>2228</v>
      </c>
      <c r="C1188" s="1" t="s">
        <v>3</v>
      </c>
      <c r="D1188" s="1">
        <v>0</v>
      </c>
      <c r="E1188" s="1">
        <v>45.109226999999997</v>
      </c>
      <c r="F1188" s="5" t="s">
        <v>8</v>
      </c>
    </row>
    <row r="1189" spans="1:6" x14ac:dyDescent="0.25">
      <c r="A1189">
        <f t="shared" si="18"/>
        <v>1185</v>
      </c>
      <c r="B1189" s="1">
        <v>2229</v>
      </c>
      <c r="C1189" s="1" t="s">
        <v>3</v>
      </c>
      <c r="D1189" s="1">
        <v>0</v>
      </c>
      <c r="E1189" s="1">
        <v>368.556825</v>
      </c>
      <c r="F1189" s="5" t="s">
        <v>8</v>
      </c>
    </row>
    <row r="1190" spans="1:6" x14ac:dyDescent="0.25">
      <c r="A1190">
        <f t="shared" si="18"/>
        <v>1186</v>
      </c>
      <c r="B1190" s="1">
        <v>2230</v>
      </c>
      <c r="C1190" s="1" t="s">
        <v>3</v>
      </c>
      <c r="D1190" s="1">
        <v>0</v>
      </c>
      <c r="E1190" s="1">
        <v>248.53827899999999</v>
      </c>
      <c r="F1190" s="5" t="s">
        <v>8</v>
      </c>
    </row>
    <row r="1191" spans="1:6" x14ac:dyDescent="0.25">
      <c r="A1191">
        <f t="shared" si="18"/>
        <v>1187</v>
      </c>
      <c r="B1191" s="1">
        <v>2231</v>
      </c>
      <c r="C1191" s="1" t="s">
        <v>3</v>
      </c>
      <c r="D1191" s="1">
        <v>0</v>
      </c>
      <c r="E1191" s="1">
        <v>76.103423000000006</v>
      </c>
      <c r="F1191" s="5" t="s">
        <v>8</v>
      </c>
    </row>
    <row r="1192" spans="1:6" x14ac:dyDescent="0.25">
      <c r="A1192">
        <f t="shared" si="18"/>
        <v>1188</v>
      </c>
      <c r="B1192" s="1">
        <v>2232</v>
      </c>
      <c r="C1192" s="1" t="s">
        <v>3</v>
      </c>
      <c r="D1192" s="1">
        <v>0</v>
      </c>
      <c r="E1192" s="1">
        <v>245.993436</v>
      </c>
      <c r="F1192" s="5" t="s">
        <v>8</v>
      </c>
    </row>
    <row r="1193" spans="1:6" x14ac:dyDescent="0.25">
      <c r="A1193">
        <f t="shared" si="18"/>
        <v>1189</v>
      </c>
      <c r="B1193" s="1">
        <v>2233</v>
      </c>
      <c r="C1193" s="1" t="s">
        <v>3</v>
      </c>
      <c r="D1193" s="1">
        <v>0</v>
      </c>
      <c r="E1193" s="1">
        <v>412.45672200000001</v>
      </c>
      <c r="F1193" s="5" t="s">
        <v>8</v>
      </c>
    </row>
    <row r="1194" spans="1:6" x14ac:dyDescent="0.25">
      <c r="A1194">
        <f t="shared" si="18"/>
        <v>1190</v>
      </c>
      <c r="B1194" s="1">
        <v>2234</v>
      </c>
      <c r="C1194" s="1" t="s">
        <v>3</v>
      </c>
      <c r="D1194" s="1">
        <v>0</v>
      </c>
      <c r="E1194" s="1">
        <v>109.409871</v>
      </c>
      <c r="F1194" s="5" t="s">
        <v>8</v>
      </c>
    </row>
    <row r="1195" spans="1:6" x14ac:dyDescent="0.25">
      <c r="A1195">
        <f t="shared" si="18"/>
        <v>1191</v>
      </c>
      <c r="B1195" s="1">
        <v>2235</v>
      </c>
      <c r="C1195" s="1" t="s">
        <v>3</v>
      </c>
      <c r="D1195" s="1">
        <v>0</v>
      </c>
      <c r="E1195" s="1">
        <v>128.87500600000001</v>
      </c>
      <c r="F1195" s="5" t="s">
        <v>8</v>
      </c>
    </row>
    <row r="1196" spans="1:6" x14ac:dyDescent="0.25">
      <c r="A1196">
        <f t="shared" si="18"/>
        <v>1192</v>
      </c>
      <c r="B1196" s="1">
        <v>2236</v>
      </c>
      <c r="C1196" s="1" t="s">
        <v>3</v>
      </c>
      <c r="D1196" s="1">
        <v>0</v>
      </c>
      <c r="E1196" s="1">
        <v>255.069185</v>
      </c>
      <c r="F1196" s="5" t="s">
        <v>8</v>
      </c>
    </row>
    <row r="1197" spans="1:6" x14ac:dyDescent="0.25">
      <c r="A1197">
        <f t="shared" si="18"/>
        <v>1193</v>
      </c>
      <c r="B1197" s="1">
        <v>2237</v>
      </c>
      <c r="C1197" s="1" t="s">
        <v>3</v>
      </c>
      <c r="D1197" s="1">
        <v>0</v>
      </c>
      <c r="E1197" s="1">
        <v>30.990169999999999</v>
      </c>
      <c r="F1197" s="5" t="s">
        <v>8</v>
      </c>
    </row>
    <row r="1198" spans="1:6" x14ac:dyDescent="0.25">
      <c r="A1198">
        <f t="shared" si="18"/>
        <v>1194</v>
      </c>
      <c r="B1198" s="1">
        <v>2238</v>
      </c>
      <c r="C1198" s="1" t="s">
        <v>3</v>
      </c>
      <c r="D1198" s="1">
        <v>0</v>
      </c>
      <c r="E1198" s="1">
        <v>370.55195600000002</v>
      </c>
      <c r="F1198" s="5" t="s">
        <v>8</v>
      </c>
    </row>
    <row r="1199" spans="1:6" x14ac:dyDescent="0.25">
      <c r="A1199">
        <f t="shared" si="18"/>
        <v>1195</v>
      </c>
      <c r="B1199" s="1">
        <v>2239</v>
      </c>
      <c r="C1199" s="1" t="s">
        <v>3</v>
      </c>
      <c r="D1199" s="1">
        <v>0</v>
      </c>
      <c r="E1199" s="1">
        <v>123.146878</v>
      </c>
      <c r="F1199" s="5" t="s">
        <v>8</v>
      </c>
    </row>
    <row r="1200" spans="1:6" x14ac:dyDescent="0.25">
      <c r="A1200">
        <f t="shared" si="18"/>
        <v>1196</v>
      </c>
      <c r="B1200" s="1">
        <v>2240</v>
      </c>
      <c r="C1200" s="1" t="s">
        <v>3</v>
      </c>
      <c r="D1200" s="1">
        <v>0</v>
      </c>
      <c r="E1200" s="1">
        <v>175.72472300000001</v>
      </c>
      <c r="F1200" s="5" t="s">
        <v>8</v>
      </c>
    </row>
    <row r="1201" spans="1:6" x14ac:dyDescent="0.25">
      <c r="A1201">
        <f t="shared" si="18"/>
        <v>1197</v>
      </c>
      <c r="B1201" s="1">
        <v>2241</v>
      </c>
      <c r="C1201" s="1" t="s">
        <v>3</v>
      </c>
      <c r="D1201" s="1">
        <v>0</v>
      </c>
      <c r="E1201" s="1">
        <v>324.29339599999997</v>
      </c>
      <c r="F1201" s="5" t="s">
        <v>8</v>
      </c>
    </row>
    <row r="1202" spans="1:6" x14ac:dyDescent="0.25">
      <c r="A1202">
        <f t="shared" si="18"/>
        <v>1198</v>
      </c>
      <c r="B1202" s="1">
        <v>2243</v>
      </c>
      <c r="C1202" s="1" t="s">
        <v>3</v>
      </c>
      <c r="D1202" s="1">
        <v>0</v>
      </c>
      <c r="E1202" s="1">
        <v>247.026704</v>
      </c>
      <c r="F1202" s="5" t="s">
        <v>8</v>
      </c>
    </row>
    <row r="1203" spans="1:6" x14ac:dyDescent="0.25">
      <c r="A1203">
        <f t="shared" si="18"/>
        <v>1199</v>
      </c>
      <c r="B1203" s="1">
        <v>2244</v>
      </c>
      <c r="C1203" s="1" t="s">
        <v>3</v>
      </c>
      <c r="D1203" s="1">
        <v>0</v>
      </c>
      <c r="E1203" s="1">
        <v>16.218101999999998</v>
      </c>
      <c r="F1203" s="5" t="s">
        <v>8</v>
      </c>
    </row>
    <row r="1204" spans="1:6" x14ac:dyDescent="0.25">
      <c r="A1204">
        <f t="shared" si="18"/>
        <v>1200</v>
      </c>
      <c r="B1204" s="1">
        <v>2245</v>
      </c>
      <c r="C1204" s="1" t="s">
        <v>3</v>
      </c>
      <c r="D1204" s="1">
        <v>0</v>
      </c>
      <c r="E1204" s="1">
        <v>275.97711399999997</v>
      </c>
      <c r="F1204" s="5" t="s">
        <v>8</v>
      </c>
    </row>
    <row r="1205" spans="1:6" x14ac:dyDescent="0.25">
      <c r="A1205">
        <f t="shared" si="18"/>
        <v>1201</v>
      </c>
      <c r="B1205" s="1">
        <v>2246</v>
      </c>
      <c r="C1205" s="1" t="s">
        <v>3</v>
      </c>
      <c r="D1205" s="1">
        <v>0</v>
      </c>
      <c r="E1205" s="1">
        <v>278.29566699999998</v>
      </c>
      <c r="F1205" s="5" t="s">
        <v>8</v>
      </c>
    </row>
    <row r="1206" spans="1:6" x14ac:dyDescent="0.25">
      <c r="A1206">
        <f t="shared" si="18"/>
        <v>1202</v>
      </c>
      <c r="B1206" s="1">
        <v>2247</v>
      </c>
      <c r="C1206" s="1" t="s">
        <v>3</v>
      </c>
      <c r="D1206" s="1">
        <v>0</v>
      </c>
      <c r="E1206" s="1">
        <v>467.92208299999999</v>
      </c>
      <c r="F1206" s="5" t="s">
        <v>8</v>
      </c>
    </row>
    <row r="1207" spans="1:6" x14ac:dyDescent="0.25">
      <c r="A1207">
        <f t="shared" si="18"/>
        <v>1203</v>
      </c>
      <c r="B1207" s="1">
        <v>2248</v>
      </c>
      <c r="C1207" s="1" t="s">
        <v>3</v>
      </c>
      <c r="D1207" s="1">
        <v>0</v>
      </c>
      <c r="E1207" s="1">
        <v>346.37166100000002</v>
      </c>
      <c r="F1207" s="5" t="s">
        <v>8</v>
      </c>
    </row>
    <row r="1208" spans="1:6" x14ac:dyDescent="0.25">
      <c r="A1208">
        <f t="shared" si="18"/>
        <v>1204</v>
      </c>
      <c r="B1208" s="1">
        <v>2249</v>
      </c>
      <c r="C1208" s="1" t="s">
        <v>3</v>
      </c>
      <c r="D1208" s="1">
        <v>0</v>
      </c>
      <c r="E1208" s="1">
        <v>25.074255000000001</v>
      </c>
      <c r="F1208" s="5" t="s">
        <v>8</v>
      </c>
    </row>
    <row r="1209" spans="1:6" x14ac:dyDescent="0.25">
      <c r="A1209">
        <f t="shared" si="18"/>
        <v>1205</v>
      </c>
      <c r="B1209" s="1">
        <v>2250</v>
      </c>
      <c r="C1209" s="1" t="s">
        <v>3</v>
      </c>
      <c r="D1209" s="1">
        <v>0</v>
      </c>
      <c r="E1209" s="1">
        <v>302.79842200000002</v>
      </c>
      <c r="F1209" s="5" t="s">
        <v>8</v>
      </c>
    </row>
    <row r="1210" spans="1:6" x14ac:dyDescent="0.25">
      <c r="A1210">
        <f t="shared" si="18"/>
        <v>1206</v>
      </c>
      <c r="B1210" s="1">
        <v>2251</v>
      </c>
      <c r="C1210" s="1" t="s">
        <v>3</v>
      </c>
      <c r="D1210" s="1">
        <v>0</v>
      </c>
      <c r="E1210" s="1">
        <v>88.326142000000004</v>
      </c>
      <c r="F1210" s="5" t="s">
        <v>8</v>
      </c>
    </row>
    <row r="1211" spans="1:6" x14ac:dyDescent="0.25">
      <c r="A1211">
        <f t="shared" si="18"/>
        <v>1207</v>
      </c>
      <c r="B1211" s="1">
        <v>2252</v>
      </c>
      <c r="C1211" s="1" t="s">
        <v>3</v>
      </c>
      <c r="D1211" s="1">
        <v>0</v>
      </c>
      <c r="E1211" s="1">
        <v>274.33270599999997</v>
      </c>
      <c r="F1211" s="5" t="s">
        <v>8</v>
      </c>
    </row>
    <row r="1212" spans="1:6" x14ac:dyDescent="0.25">
      <c r="A1212">
        <f t="shared" si="18"/>
        <v>1208</v>
      </c>
      <c r="B1212" s="1">
        <v>2253</v>
      </c>
      <c r="C1212" s="1" t="s">
        <v>3</v>
      </c>
      <c r="D1212" s="1">
        <v>0</v>
      </c>
      <c r="E1212" s="1">
        <v>235.15672000000001</v>
      </c>
      <c r="F1212" s="5" t="s">
        <v>8</v>
      </c>
    </row>
    <row r="1213" spans="1:6" x14ac:dyDescent="0.25">
      <c r="A1213">
        <f t="shared" si="18"/>
        <v>1209</v>
      </c>
      <c r="B1213" s="1">
        <v>2254</v>
      </c>
      <c r="C1213" s="1" t="s">
        <v>3</v>
      </c>
      <c r="D1213" s="1">
        <v>0</v>
      </c>
      <c r="E1213" s="1">
        <v>276.73631499999999</v>
      </c>
      <c r="F1213" s="5" t="s">
        <v>8</v>
      </c>
    </row>
    <row r="1214" spans="1:6" x14ac:dyDescent="0.25">
      <c r="A1214">
        <f t="shared" si="18"/>
        <v>1210</v>
      </c>
      <c r="B1214" s="1">
        <v>2255</v>
      </c>
      <c r="C1214" s="1" t="s">
        <v>3</v>
      </c>
      <c r="D1214" s="1">
        <v>0</v>
      </c>
      <c r="E1214" s="1">
        <v>624.41216099999997</v>
      </c>
      <c r="F1214" s="5" t="s">
        <v>8</v>
      </c>
    </row>
    <row r="1215" spans="1:6" x14ac:dyDescent="0.25">
      <c r="A1215">
        <f t="shared" si="18"/>
        <v>1211</v>
      </c>
      <c r="B1215" s="1">
        <v>2256</v>
      </c>
      <c r="C1215" s="1" t="s">
        <v>3</v>
      </c>
      <c r="D1215" s="1">
        <v>0</v>
      </c>
      <c r="E1215" s="1">
        <v>812.83484699999997</v>
      </c>
      <c r="F1215" s="5" t="s">
        <v>8</v>
      </c>
    </row>
    <row r="1216" spans="1:6" x14ac:dyDescent="0.25">
      <c r="A1216">
        <f t="shared" si="18"/>
        <v>1212</v>
      </c>
      <c r="B1216" s="1">
        <v>2257</v>
      </c>
      <c r="C1216" s="1" t="s">
        <v>3</v>
      </c>
      <c r="D1216" s="1">
        <v>0</v>
      </c>
      <c r="E1216" s="1">
        <v>178.30176800000001</v>
      </c>
      <c r="F1216" s="5" t="s">
        <v>8</v>
      </c>
    </row>
    <row r="1217" spans="1:6" x14ac:dyDescent="0.25">
      <c r="A1217">
        <f t="shared" si="18"/>
        <v>1213</v>
      </c>
      <c r="B1217" s="1">
        <v>2258</v>
      </c>
      <c r="C1217" s="1" t="s">
        <v>3</v>
      </c>
      <c r="D1217" s="1">
        <v>0</v>
      </c>
      <c r="E1217" s="1">
        <v>253.565485</v>
      </c>
      <c r="F1217" s="5" t="s">
        <v>8</v>
      </c>
    </row>
    <row r="1218" spans="1:6" x14ac:dyDescent="0.25">
      <c r="A1218">
        <f t="shared" si="18"/>
        <v>1214</v>
      </c>
      <c r="B1218" s="1">
        <v>2259</v>
      </c>
      <c r="C1218" s="1" t="s">
        <v>3</v>
      </c>
      <c r="D1218" s="1">
        <v>0</v>
      </c>
      <c r="E1218" s="1">
        <v>187.82677200000001</v>
      </c>
      <c r="F1218" s="5" t="s">
        <v>8</v>
      </c>
    </row>
    <row r="1219" spans="1:6" x14ac:dyDescent="0.25">
      <c r="A1219">
        <f t="shared" si="18"/>
        <v>1215</v>
      </c>
      <c r="B1219" s="1">
        <v>2260</v>
      </c>
      <c r="C1219" s="1" t="s">
        <v>3</v>
      </c>
      <c r="D1219" s="1">
        <v>0</v>
      </c>
      <c r="E1219" s="1">
        <v>627.50779199999999</v>
      </c>
      <c r="F1219" s="5" t="s">
        <v>8</v>
      </c>
    </row>
    <row r="1220" spans="1:6" x14ac:dyDescent="0.25">
      <c r="A1220">
        <f t="shared" si="18"/>
        <v>1216</v>
      </c>
      <c r="B1220" s="1">
        <v>2261</v>
      </c>
      <c r="C1220" s="1" t="s">
        <v>3</v>
      </c>
      <c r="D1220" s="1">
        <v>0</v>
      </c>
      <c r="E1220" s="1">
        <v>404.77021500000001</v>
      </c>
      <c r="F1220" s="5" t="s">
        <v>8</v>
      </c>
    </row>
    <row r="1221" spans="1:6" x14ac:dyDescent="0.25">
      <c r="A1221">
        <f t="shared" si="18"/>
        <v>1217</v>
      </c>
      <c r="B1221" s="1">
        <v>2262</v>
      </c>
      <c r="C1221" s="1" t="s">
        <v>3</v>
      </c>
      <c r="D1221" s="1">
        <v>0</v>
      </c>
      <c r="E1221" s="1">
        <v>191.51059000000001</v>
      </c>
      <c r="F1221" s="5" t="s">
        <v>8</v>
      </c>
    </row>
    <row r="1222" spans="1:6" x14ac:dyDescent="0.25">
      <c r="A1222">
        <f t="shared" si="18"/>
        <v>1218</v>
      </c>
      <c r="B1222" s="1">
        <v>2263</v>
      </c>
      <c r="C1222" s="1" t="s">
        <v>3</v>
      </c>
      <c r="D1222" s="1">
        <v>0</v>
      </c>
      <c r="E1222" s="1">
        <v>169.301624</v>
      </c>
      <c r="F1222" s="5" t="s">
        <v>8</v>
      </c>
    </row>
    <row r="1223" spans="1:6" x14ac:dyDescent="0.25">
      <c r="A1223">
        <f t="shared" ref="A1223:A1286" si="19">A1222+1</f>
        <v>1219</v>
      </c>
      <c r="B1223" s="1">
        <v>2265</v>
      </c>
      <c r="C1223" s="1" t="s">
        <v>3</v>
      </c>
      <c r="D1223" s="1">
        <v>0</v>
      </c>
      <c r="E1223" s="1">
        <v>152.97540900000001</v>
      </c>
      <c r="F1223" s="5" t="s">
        <v>8</v>
      </c>
    </row>
    <row r="1224" spans="1:6" x14ac:dyDescent="0.25">
      <c r="A1224">
        <f t="shared" si="19"/>
        <v>1220</v>
      </c>
      <c r="B1224" s="1">
        <v>2266</v>
      </c>
      <c r="C1224" s="1" t="s">
        <v>3</v>
      </c>
      <c r="D1224" s="1">
        <v>0</v>
      </c>
      <c r="E1224" s="1">
        <v>326.45114599999999</v>
      </c>
      <c r="F1224" s="5" t="s">
        <v>8</v>
      </c>
    </row>
    <row r="1225" spans="1:6" x14ac:dyDescent="0.25">
      <c r="A1225">
        <f t="shared" si="19"/>
        <v>1221</v>
      </c>
      <c r="B1225" s="1">
        <v>2267</v>
      </c>
      <c r="C1225" s="1" t="s">
        <v>3</v>
      </c>
      <c r="D1225" s="1">
        <v>0</v>
      </c>
      <c r="E1225" s="1">
        <v>20.242448</v>
      </c>
      <c r="F1225" s="5" t="s">
        <v>8</v>
      </c>
    </row>
    <row r="1226" spans="1:6" x14ac:dyDescent="0.25">
      <c r="A1226">
        <f t="shared" si="19"/>
        <v>1222</v>
      </c>
      <c r="B1226" s="1">
        <v>2269</v>
      </c>
      <c r="C1226" s="1" t="s">
        <v>3</v>
      </c>
      <c r="D1226" s="1">
        <v>0</v>
      </c>
      <c r="E1226" s="1">
        <v>497.05177500000002</v>
      </c>
      <c r="F1226" s="5" t="s">
        <v>8</v>
      </c>
    </row>
    <row r="1227" spans="1:6" x14ac:dyDescent="0.25">
      <c r="A1227">
        <f t="shared" si="19"/>
        <v>1223</v>
      </c>
      <c r="B1227" s="1">
        <v>2272</v>
      </c>
      <c r="C1227" s="1" t="s">
        <v>3</v>
      </c>
      <c r="D1227" s="1">
        <v>0</v>
      </c>
      <c r="E1227" s="1">
        <v>137.57273000000001</v>
      </c>
      <c r="F1227" s="5" t="s">
        <v>8</v>
      </c>
    </row>
    <row r="1228" spans="1:6" x14ac:dyDescent="0.25">
      <c r="A1228">
        <f t="shared" si="19"/>
        <v>1224</v>
      </c>
      <c r="B1228" s="1">
        <v>2273</v>
      </c>
      <c r="C1228" s="1" t="s">
        <v>3</v>
      </c>
      <c r="D1228" s="1">
        <v>0</v>
      </c>
      <c r="E1228" s="1">
        <v>370.44869999999997</v>
      </c>
      <c r="F1228" s="5" t="s">
        <v>8</v>
      </c>
    </row>
    <row r="1229" spans="1:6" x14ac:dyDescent="0.25">
      <c r="A1229">
        <f t="shared" si="19"/>
        <v>1225</v>
      </c>
      <c r="B1229" s="1">
        <v>2275</v>
      </c>
      <c r="C1229" s="1" t="s">
        <v>3</v>
      </c>
      <c r="D1229" s="1">
        <v>0</v>
      </c>
      <c r="E1229" s="1">
        <v>367.82807700000001</v>
      </c>
      <c r="F1229" s="5" t="s">
        <v>8</v>
      </c>
    </row>
    <row r="1230" spans="1:6" x14ac:dyDescent="0.25">
      <c r="A1230">
        <f t="shared" si="19"/>
        <v>1226</v>
      </c>
      <c r="B1230" s="1">
        <v>2276</v>
      </c>
      <c r="C1230" s="1" t="s">
        <v>3</v>
      </c>
      <c r="D1230" s="1">
        <v>0</v>
      </c>
      <c r="E1230" s="1">
        <v>248.09698700000001</v>
      </c>
      <c r="F1230" s="5" t="s">
        <v>8</v>
      </c>
    </row>
    <row r="1231" spans="1:6" x14ac:dyDescent="0.25">
      <c r="A1231">
        <f t="shared" si="19"/>
        <v>1227</v>
      </c>
      <c r="B1231" s="1">
        <v>2277</v>
      </c>
      <c r="C1231" s="1" t="s">
        <v>3</v>
      </c>
      <c r="D1231" s="1">
        <v>0</v>
      </c>
      <c r="E1231" s="1">
        <v>347.24391800000001</v>
      </c>
      <c r="F1231" s="5" t="s">
        <v>8</v>
      </c>
    </row>
    <row r="1232" spans="1:6" x14ac:dyDescent="0.25">
      <c r="A1232">
        <f t="shared" si="19"/>
        <v>1228</v>
      </c>
      <c r="B1232" s="1">
        <v>2280</v>
      </c>
      <c r="C1232" s="1" t="s">
        <v>3</v>
      </c>
      <c r="D1232" s="1">
        <v>0</v>
      </c>
      <c r="E1232" s="1">
        <v>306.12145400000003</v>
      </c>
      <c r="F1232" s="5" t="s">
        <v>8</v>
      </c>
    </row>
    <row r="1233" spans="1:6" x14ac:dyDescent="0.25">
      <c r="A1233">
        <f t="shared" si="19"/>
        <v>1229</v>
      </c>
      <c r="B1233" s="1">
        <v>2282</v>
      </c>
      <c r="C1233" s="1" t="s">
        <v>3</v>
      </c>
      <c r="D1233" s="1">
        <v>0</v>
      </c>
      <c r="E1233" s="1">
        <v>200.02288899999999</v>
      </c>
      <c r="F1233" s="5" t="s">
        <v>8</v>
      </c>
    </row>
    <row r="1234" spans="1:6" x14ac:dyDescent="0.25">
      <c r="A1234">
        <f t="shared" si="19"/>
        <v>1230</v>
      </c>
      <c r="B1234" s="1">
        <v>2284</v>
      </c>
      <c r="C1234" s="1" t="s">
        <v>3</v>
      </c>
      <c r="D1234" s="1">
        <v>0</v>
      </c>
      <c r="E1234" s="1">
        <v>98.217181999999994</v>
      </c>
      <c r="F1234" s="5" t="s">
        <v>8</v>
      </c>
    </row>
    <row r="1235" spans="1:6" x14ac:dyDescent="0.25">
      <c r="A1235">
        <f t="shared" si="19"/>
        <v>1231</v>
      </c>
      <c r="B1235" s="1">
        <v>2285</v>
      </c>
      <c r="C1235" s="1" t="s">
        <v>3</v>
      </c>
      <c r="D1235" s="1">
        <v>0</v>
      </c>
      <c r="E1235" s="1">
        <v>366.85921300000001</v>
      </c>
      <c r="F1235" s="5" t="s">
        <v>8</v>
      </c>
    </row>
    <row r="1236" spans="1:6" x14ac:dyDescent="0.25">
      <c r="A1236">
        <f t="shared" si="19"/>
        <v>1232</v>
      </c>
      <c r="B1236" s="1">
        <v>2286</v>
      </c>
      <c r="C1236" s="1" t="s">
        <v>3</v>
      </c>
      <c r="D1236" s="1">
        <v>0</v>
      </c>
      <c r="E1236" s="1">
        <v>670.07862499999999</v>
      </c>
      <c r="F1236" s="5" t="s">
        <v>8</v>
      </c>
    </row>
    <row r="1237" spans="1:6" x14ac:dyDescent="0.25">
      <c r="A1237">
        <f t="shared" si="19"/>
        <v>1233</v>
      </c>
      <c r="B1237" s="1">
        <v>2287</v>
      </c>
      <c r="C1237" s="1" t="s">
        <v>3</v>
      </c>
      <c r="D1237" s="1">
        <v>0</v>
      </c>
      <c r="E1237" s="1">
        <v>60.865167</v>
      </c>
      <c r="F1237" s="5" t="s">
        <v>8</v>
      </c>
    </row>
    <row r="1238" spans="1:6" x14ac:dyDescent="0.25">
      <c r="A1238">
        <f t="shared" si="19"/>
        <v>1234</v>
      </c>
      <c r="B1238" s="1">
        <v>2288</v>
      </c>
      <c r="C1238" s="1" t="s">
        <v>3</v>
      </c>
      <c r="D1238" s="1">
        <v>0</v>
      </c>
      <c r="E1238" s="1">
        <v>53.301518000000002</v>
      </c>
      <c r="F1238" s="5" t="s">
        <v>8</v>
      </c>
    </row>
    <row r="1239" spans="1:6" x14ac:dyDescent="0.25">
      <c r="A1239">
        <f t="shared" si="19"/>
        <v>1235</v>
      </c>
      <c r="B1239" s="1">
        <v>2289</v>
      </c>
      <c r="C1239" s="1" t="s">
        <v>3</v>
      </c>
      <c r="D1239" s="1">
        <v>0</v>
      </c>
      <c r="E1239" s="1">
        <v>61.428004000000001</v>
      </c>
      <c r="F1239" s="5" t="s">
        <v>8</v>
      </c>
    </row>
    <row r="1240" spans="1:6" x14ac:dyDescent="0.25">
      <c r="A1240">
        <f t="shared" si="19"/>
        <v>1236</v>
      </c>
      <c r="B1240" s="1">
        <v>2290</v>
      </c>
      <c r="C1240" s="1" t="s">
        <v>3</v>
      </c>
      <c r="D1240" s="1">
        <v>0</v>
      </c>
      <c r="E1240" s="1">
        <v>70.564656999999997</v>
      </c>
      <c r="F1240" s="5" t="s">
        <v>8</v>
      </c>
    </row>
    <row r="1241" spans="1:6" x14ac:dyDescent="0.25">
      <c r="A1241">
        <f t="shared" si="19"/>
        <v>1237</v>
      </c>
      <c r="B1241" s="1">
        <v>2291</v>
      </c>
      <c r="C1241" s="1" t="s">
        <v>3</v>
      </c>
      <c r="D1241" s="1">
        <v>0</v>
      </c>
      <c r="E1241" s="1">
        <v>219.33103800000001</v>
      </c>
      <c r="F1241" s="5" t="s">
        <v>8</v>
      </c>
    </row>
    <row r="1242" spans="1:6" x14ac:dyDescent="0.25">
      <c r="A1242">
        <f t="shared" si="19"/>
        <v>1238</v>
      </c>
      <c r="B1242" s="1">
        <v>2292</v>
      </c>
      <c r="C1242" s="1" t="s">
        <v>3</v>
      </c>
      <c r="D1242" s="1">
        <v>0</v>
      </c>
      <c r="E1242" s="1">
        <v>834.064798</v>
      </c>
      <c r="F1242" s="5" t="s">
        <v>8</v>
      </c>
    </row>
    <row r="1243" spans="1:6" x14ac:dyDescent="0.25">
      <c r="A1243">
        <f t="shared" si="19"/>
        <v>1239</v>
      </c>
      <c r="B1243" s="1">
        <v>2293</v>
      </c>
      <c r="C1243" s="1" t="s">
        <v>3</v>
      </c>
      <c r="D1243" s="1">
        <v>0</v>
      </c>
      <c r="E1243" s="1">
        <v>33.647021000000002</v>
      </c>
      <c r="F1243" s="5" t="s">
        <v>8</v>
      </c>
    </row>
    <row r="1244" spans="1:6" x14ac:dyDescent="0.25">
      <c r="A1244">
        <f t="shared" si="19"/>
        <v>1240</v>
      </c>
      <c r="B1244" s="1">
        <v>2294</v>
      </c>
      <c r="C1244" s="1" t="s">
        <v>3</v>
      </c>
      <c r="D1244" s="1">
        <v>0</v>
      </c>
      <c r="E1244" s="1">
        <v>74.983699000000001</v>
      </c>
      <c r="F1244" s="5" t="s">
        <v>8</v>
      </c>
    </row>
    <row r="1245" spans="1:6" x14ac:dyDescent="0.25">
      <c r="A1245">
        <f t="shared" si="19"/>
        <v>1241</v>
      </c>
      <c r="B1245" s="1">
        <v>2295</v>
      </c>
      <c r="C1245" s="1" t="s">
        <v>3</v>
      </c>
      <c r="D1245" s="1">
        <v>0</v>
      </c>
      <c r="E1245" s="1">
        <v>72.835431999999997</v>
      </c>
      <c r="F1245" s="5" t="s">
        <v>8</v>
      </c>
    </row>
    <row r="1246" spans="1:6" x14ac:dyDescent="0.25">
      <c r="A1246">
        <f t="shared" si="19"/>
        <v>1242</v>
      </c>
      <c r="B1246" s="1">
        <v>2296</v>
      </c>
      <c r="C1246" s="1" t="s">
        <v>3</v>
      </c>
      <c r="D1246" s="1">
        <v>0</v>
      </c>
      <c r="E1246" s="1">
        <v>135.58494899999999</v>
      </c>
      <c r="F1246" s="5" t="s">
        <v>8</v>
      </c>
    </row>
    <row r="1247" spans="1:6" x14ac:dyDescent="0.25">
      <c r="A1247">
        <f t="shared" si="19"/>
        <v>1243</v>
      </c>
      <c r="B1247" s="1">
        <v>2305</v>
      </c>
      <c r="C1247" s="1" t="s">
        <v>3</v>
      </c>
      <c r="D1247" s="1">
        <v>0</v>
      </c>
      <c r="E1247" s="1">
        <v>734.55848100000003</v>
      </c>
      <c r="F1247" s="5" t="s">
        <v>8</v>
      </c>
    </row>
    <row r="1248" spans="1:6" x14ac:dyDescent="0.25">
      <c r="A1248">
        <f t="shared" si="19"/>
        <v>1244</v>
      </c>
      <c r="B1248" s="1">
        <v>2307</v>
      </c>
      <c r="C1248" s="1" t="s">
        <v>3</v>
      </c>
      <c r="D1248" s="1">
        <v>0</v>
      </c>
      <c r="E1248" s="1">
        <v>556.37046999999995</v>
      </c>
      <c r="F1248" s="5" t="s">
        <v>8</v>
      </c>
    </row>
    <row r="1249" spans="1:6" x14ac:dyDescent="0.25">
      <c r="A1249">
        <f t="shared" si="19"/>
        <v>1245</v>
      </c>
      <c r="B1249" s="1">
        <v>2308</v>
      </c>
      <c r="C1249" s="1" t="s">
        <v>3</v>
      </c>
      <c r="D1249" s="1">
        <v>0</v>
      </c>
      <c r="E1249" s="1">
        <v>850.41612699999996</v>
      </c>
      <c r="F1249" s="5" t="s">
        <v>8</v>
      </c>
    </row>
    <row r="1250" spans="1:6" x14ac:dyDescent="0.25">
      <c r="A1250">
        <f t="shared" si="19"/>
        <v>1246</v>
      </c>
      <c r="B1250" s="1">
        <v>2309</v>
      </c>
      <c r="C1250" s="1" t="s">
        <v>3</v>
      </c>
      <c r="D1250" s="1">
        <v>0</v>
      </c>
      <c r="E1250" s="1">
        <v>151.965811</v>
      </c>
      <c r="F1250" s="5" t="s">
        <v>8</v>
      </c>
    </row>
    <row r="1251" spans="1:6" x14ac:dyDescent="0.25">
      <c r="A1251">
        <f t="shared" si="19"/>
        <v>1247</v>
      </c>
      <c r="B1251" s="1">
        <v>2310</v>
      </c>
      <c r="C1251" s="1" t="s">
        <v>3</v>
      </c>
      <c r="D1251" s="1">
        <v>0</v>
      </c>
      <c r="E1251" s="1">
        <v>357.49390699999998</v>
      </c>
      <c r="F1251" s="5" t="s">
        <v>8</v>
      </c>
    </row>
    <row r="1252" spans="1:6" x14ac:dyDescent="0.25">
      <c r="A1252">
        <f t="shared" si="19"/>
        <v>1248</v>
      </c>
      <c r="B1252" s="1">
        <v>2320</v>
      </c>
      <c r="C1252" s="1" t="s">
        <v>3</v>
      </c>
      <c r="D1252" s="1">
        <v>0</v>
      </c>
      <c r="E1252" s="1">
        <v>280.19349299999999</v>
      </c>
      <c r="F1252" s="5" t="s">
        <v>8</v>
      </c>
    </row>
    <row r="1253" spans="1:6" x14ac:dyDescent="0.25">
      <c r="A1253">
        <f t="shared" si="19"/>
        <v>1249</v>
      </c>
      <c r="B1253" s="1">
        <v>2321</v>
      </c>
      <c r="C1253" s="1" t="s">
        <v>3</v>
      </c>
      <c r="D1253" s="1">
        <v>0</v>
      </c>
      <c r="E1253" s="1">
        <v>627.59142099999997</v>
      </c>
      <c r="F1253" s="5" t="s">
        <v>8</v>
      </c>
    </row>
    <row r="1254" spans="1:6" x14ac:dyDescent="0.25">
      <c r="A1254">
        <f t="shared" si="19"/>
        <v>1250</v>
      </c>
      <c r="B1254" s="1">
        <v>2322</v>
      </c>
      <c r="C1254" s="1" t="s">
        <v>3</v>
      </c>
      <c r="D1254" s="1">
        <v>0</v>
      </c>
      <c r="E1254" s="1">
        <v>601.09467199999995</v>
      </c>
      <c r="F1254" s="5" t="s">
        <v>8</v>
      </c>
    </row>
    <row r="1255" spans="1:6" x14ac:dyDescent="0.25">
      <c r="A1255">
        <f t="shared" si="19"/>
        <v>1251</v>
      </c>
      <c r="B1255" s="1">
        <v>2323</v>
      </c>
      <c r="C1255" s="1" t="s">
        <v>3</v>
      </c>
      <c r="D1255" s="1">
        <v>0</v>
      </c>
      <c r="E1255" s="1">
        <v>575.30672000000004</v>
      </c>
      <c r="F1255" s="5" t="s">
        <v>8</v>
      </c>
    </row>
    <row r="1256" spans="1:6" x14ac:dyDescent="0.25">
      <c r="A1256">
        <f t="shared" si="19"/>
        <v>1252</v>
      </c>
      <c r="B1256" s="1">
        <v>2324</v>
      </c>
      <c r="C1256" s="1" t="s">
        <v>3</v>
      </c>
      <c r="D1256" s="1">
        <v>0</v>
      </c>
      <c r="E1256" s="1">
        <v>566.31112599999994</v>
      </c>
      <c r="F1256" s="5" t="s">
        <v>8</v>
      </c>
    </row>
    <row r="1257" spans="1:6" x14ac:dyDescent="0.25">
      <c r="A1257">
        <f t="shared" si="19"/>
        <v>1253</v>
      </c>
      <c r="B1257" s="1">
        <v>2325</v>
      </c>
      <c r="C1257" s="1" t="s">
        <v>3</v>
      </c>
      <c r="D1257" s="1">
        <v>0</v>
      </c>
      <c r="E1257" s="1">
        <v>383.35405100000003</v>
      </c>
      <c r="F1257" s="5" t="s">
        <v>8</v>
      </c>
    </row>
    <row r="1258" spans="1:6" x14ac:dyDescent="0.25">
      <c r="A1258">
        <f t="shared" si="19"/>
        <v>1254</v>
      </c>
      <c r="B1258" s="1">
        <v>2326</v>
      </c>
      <c r="C1258" s="1" t="s">
        <v>3</v>
      </c>
      <c r="D1258" s="1">
        <v>0</v>
      </c>
      <c r="E1258" s="1">
        <v>673.96073100000001</v>
      </c>
      <c r="F1258" s="5" t="s">
        <v>8</v>
      </c>
    </row>
    <row r="1259" spans="1:6" x14ac:dyDescent="0.25">
      <c r="A1259">
        <f t="shared" si="19"/>
        <v>1255</v>
      </c>
      <c r="B1259" s="1">
        <v>2327</v>
      </c>
      <c r="C1259" s="1" t="s">
        <v>3</v>
      </c>
      <c r="D1259" s="1">
        <v>0</v>
      </c>
      <c r="E1259" s="1">
        <v>469.86226099999999</v>
      </c>
      <c r="F1259" s="5" t="s">
        <v>8</v>
      </c>
    </row>
    <row r="1260" spans="1:6" x14ac:dyDescent="0.25">
      <c r="A1260">
        <f t="shared" si="19"/>
        <v>1256</v>
      </c>
      <c r="B1260" s="1">
        <v>2328</v>
      </c>
      <c r="C1260" s="1" t="s">
        <v>3</v>
      </c>
      <c r="D1260" s="1">
        <v>0</v>
      </c>
      <c r="E1260" s="1">
        <v>492.86752899999999</v>
      </c>
      <c r="F1260" s="5" t="s">
        <v>8</v>
      </c>
    </row>
    <row r="1261" spans="1:6" x14ac:dyDescent="0.25">
      <c r="A1261">
        <f t="shared" si="19"/>
        <v>1257</v>
      </c>
      <c r="B1261" s="1">
        <v>2329</v>
      </c>
      <c r="C1261" s="1" t="s">
        <v>3</v>
      </c>
      <c r="D1261" s="1">
        <v>0</v>
      </c>
      <c r="E1261" s="1">
        <v>216.98807099999999</v>
      </c>
      <c r="F1261" s="5" t="s">
        <v>8</v>
      </c>
    </row>
    <row r="1262" spans="1:6" x14ac:dyDescent="0.25">
      <c r="A1262">
        <f t="shared" si="19"/>
        <v>1258</v>
      </c>
      <c r="B1262" s="1">
        <v>2330</v>
      </c>
      <c r="C1262" s="1" t="s">
        <v>3</v>
      </c>
      <c r="D1262" s="1">
        <v>0</v>
      </c>
      <c r="E1262" s="1">
        <v>422.915412</v>
      </c>
      <c r="F1262" s="5" t="s">
        <v>8</v>
      </c>
    </row>
    <row r="1263" spans="1:6" x14ac:dyDescent="0.25">
      <c r="A1263">
        <f t="shared" si="19"/>
        <v>1259</v>
      </c>
      <c r="B1263" s="1">
        <v>2331</v>
      </c>
      <c r="C1263" s="1" t="s">
        <v>3</v>
      </c>
      <c r="D1263" s="1">
        <v>0</v>
      </c>
      <c r="E1263" s="1">
        <v>558.84688400000005</v>
      </c>
      <c r="F1263" s="5" t="s">
        <v>8</v>
      </c>
    </row>
    <row r="1264" spans="1:6" x14ac:dyDescent="0.25">
      <c r="A1264">
        <f t="shared" si="19"/>
        <v>1260</v>
      </c>
      <c r="B1264" s="1">
        <v>2332</v>
      </c>
      <c r="C1264" s="1" t="s">
        <v>3</v>
      </c>
      <c r="D1264" s="1">
        <v>0</v>
      </c>
      <c r="E1264" s="1">
        <v>567.17183299999999</v>
      </c>
      <c r="F1264" s="5" t="s">
        <v>8</v>
      </c>
    </row>
    <row r="1265" spans="1:6" x14ac:dyDescent="0.25">
      <c r="A1265">
        <f t="shared" si="19"/>
        <v>1261</v>
      </c>
      <c r="B1265" s="1">
        <v>2333</v>
      </c>
      <c r="C1265" s="1" t="s">
        <v>3</v>
      </c>
      <c r="D1265" s="1">
        <v>0</v>
      </c>
      <c r="E1265" s="1">
        <v>348.75181800000001</v>
      </c>
      <c r="F1265" s="5" t="s">
        <v>8</v>
      </c>
    </row>
    <row r="1266" spans="1:6" x14ac:dyDescent="0.25">
      <c r="A1266">
        <f t="shared" si="19"/>
        <v>1262</v>
      </c>
      <c r="B1266" s="1">
        <v>2334</v>
      </c>
      <c r="C1266" s="1" t="s">
        <v>3</v>
      </c>
      <c r="D1266" s="1">
        <v>0</v>
      </c>
      <c r="E1266" s="1">
        <v>387.856223</v>
      </c>
      <c r="F1266" s="5" t="s">
        <v>8</v>
      </c>
    </row>
    <row r="1267" spans="1:6" x14ac:dyDescent="0.25">
      <c r="A1267">
        <f t="shared" si="19"/>
        <v>1263</v>
      </c>
      <c r="B1267" s="1">
        <v>2335</v>
      </c>
      <c r="C1267" s="1" t="s">
        <v>3</v>
      </c>
      <c r="D1267" s="1">
        <v>0</v>
      </c>
      <c r="E1267" s="1">
        <v>266.21147000000002</v>
      </c>
      <c r="F1267" s="5" t="s">
        <v>8</v>
      </c>
    </row>
    <row r="1268" spans="1:6" x14ac:dyDescent="0.25">
      <c r="A1268">
        <f t="shared" si="19"/>
        <v>1264</v>
      </c>
      <c r="B1268" s="1">
        <v>2336</v>
      </c>
      <c r="C1268" s="1" t="s">
        <v>3</v>
      </c>
      <c r="D1268" s="1">
        <v>0</v>
      </c>
      <c r="E1268" s="1">
        <v>338.43733700000001</v>
      </c>
      <c r="F1268" s="5" t="s">
        <v>8</v>
      </c>
    </row>
    <row r="1269" spans="1:6" x14ac:dyDescent="0.25">
      <c r="A1269">
        <f t="shared" si="19"/>
        <v>1265</v>
      </c>
      <c r="B1269" s="1">
        <v>2337</v>
      </c>
      <c r="C1269" s="1" t="s">
        <v>3</v>
      </c>
      <c r="D1269" s="1">
        <v>0</v>
      </c>
      <c r="E1269" s="1">
        <v>657.35213499999998</v>
      </c>
      <c r="F1269" s="5" t="s">
        <v>8</v>
      </c>
    </row>
    <row r="1270" spans="1:6" x14ac:dyDescent="0.25">
      <c r="A1270">
        <f t="shared" si="19"/>
        <v>1266</v>
      </c>
      <c r="B1270" s="1">
        <v>2338</v>
      </c>
      <c r="C1270" s="1" t="s">
        <v>3</v>
      </c>
      <c r="D1270" s="1">
        <v>0</v>
      </c>
      <c r="E1270" s="1">
        <v>125.25576700000001</v>
      </c>
      <c r="F1270" s="5" t="s">
        <v>8</v>
      </c>
    </row>
    <row r="1271" spans="1:6" x14ac:dyDescent="0.25">
      <c r="A1271">
        <f t="shared" si="19"/>
        <v>1267</v>
      </c>
      <c r="B1271" s="1">
        <v>2339</v>
      </c>
      <c r="C1271" s="1" t="s">
        <v>3</v>
      </c>
      <c r="D1271" s="1">
        <v>0</v>
      </c>
      <c r="E1271" s="1">
        <v>654.73571200000004</v>
      </c>
      <c r="F1271" s="5" t="s">
        <v>8</v>
      </c>
    </row>
    <row r="1272" spans="1:6" x14ac:dyDescent="0.25">
      <c r="A1272">
        <f t="shared" si="19"/>
        <v>1268</v>
      </c>
      <c r="B1272" s="1">
        <v>2340</v>
      </c>
      <c r="C1272" s="1" t="s">
        <v>3</v>
      </c>
      <c r="D1272" s="1">
        <v>0</v>
      </c>
      <c r="E1272" s="1">
        <v>613.78300999999999</v>
      </c>
      <c r="F1272" s="5" t="s">
        <v>8</v>
      </c>
    </row>
    <row r="1273" spans="1:6" x14ac:dyDescent="0.25">
      <c r="A1273">
        <f t="shared" si="19"/>
        <v>1269</v>
      </c>
      <c r="B1273" s="1">
        <v>2341</v>
      </c>
      <c r="C1273" s="1" t="s">
        <v>3</v>
      </c>
      <c r="D1273" s="1">
        <v>0</v>
      </c>
      <c r="E1273" s="1">
        <v>363.62639899999999</v>
      </c>
      <c r="F1273" s="5" t="s">
        <v>8</v>
      </c>
    </row>
    <row r="1274" spans="1:6" x14ac:dyDescent="0.25">
      <c r="A1274">
        <f t="shared" si="19"/>
        <v>1270</v>
      </c>
      <c r="B1274" s="1">
        <v>2342</v>
      </c>
      <c r="C1274" s="1" t="s">
        <v>3</v>
      </c>
      <c r="D1274" s="1">
        <v>0</v>
      </c>
      <c r="E1274" s="1">
        <v>162.016943</v>
      </c>
      <c r="F1274" s="5" t="s">
        <v>8</v>
      </c>
    </row>
    <row r="1275" spans="1:6" x14ac:dyDescent="0.25">
      <c r="A1275">
        <f t="shared" si="19"/>
        <v>1271</v>
      </c>
      <c r="B1275" s="1">
        <v>2343</v>
      </c>
      <c r="C1275" s="1" t="s">
        <v>3</v>
      </c>
      <c r="D1275" s="1">
        <v>0</v>
      </c>
      <c r="E1275" s="1">
        <v>596.36060999999995</v>
      </c>
      <c r="F1275" s="5" t="s">
        <v>8</v>
      </c>
    </row>
    <row r="1276" spans="1:6" x14ac:dyDescent="0.25">
      <c r="A1276">
        <f t="shared" si="19"/>
        <v>1272</v>
      </c>
      <c r="B1276" s="1">
        <v>2427</v>
      </c>
      <c r="C1276" s="1" t="s">
        <v>3</v>
      </c>
      <c r="D1276" s="1">
        <v>0</v>
      </c>
      <c r="E1276" s="1">
        <v>510.15167000000002</v>
      </c>
      <c r="F1276" s="5" t="s">
        <v>8</v>
      </c>
    </row>
    <row r="1277" spans="1:6" x14ac:dyDescent="0.25">
      <c r="A1277">
        <f t="shared" si="19"/>
        <v>1273</v>
      </c>
      <c r="B1277" s="1">
        <v>2428</v>
      </c>
      <c r="C1277" s="1" t="s">
        <v>3</v>
      </c>
      <c r="D1277" s="1">
        <v>0</v>
      </c>
      <c r="E1277" s="1">
        <v>439.90247099999999</v>
      </c>
      <c r="F1277" s="5" t="s">
        <v>8</v>
      </c>
    </row>
    <row r="1278" spans="1:6" x14ac:dyDescent="0.25">
      <c r="A1278">
        <f t="shared" si="19"/>
        <v>1274</v>
      </c>
      <c r="B1278" s="1">
        <v>2429</v>
      </c>
      <c r="C1278" s="1" t="s">
        <v>3</v>
      </c>
      <c r="D1278" s="1">
        <v>0</v>
      </c>
      <c r="E1278" s="1">
        <v>441.481268</v>
      </c>
      <c r="F1278" s="5" t="s">
        <v>8</v>
      </c>
    </row>
    <row r="1279" spans="1:6" x14ac:dyDescent="0.25">
      <c r="A1279">
        <f t="shared" si="19"/>
        <v>1275</v>
      </c>
      <c r="B1279" s="1">
        <v>2430</v>
      </c>
      <c r="C1279" s="1" t="s">
        <v>3</v>
      </c>
      <c r="D1279" s="1">
        <v>0</v>
      </c>
      <c r="E1279" s="1">
        <v>422.84470800000003</v>
      </c>
      <c r="F1279" s="5" t="s">
        <v>8</v>
      </c>
    </row>
    <row r="1280" spans="1:6" x14ac:dyDescent="0.25">
      <c r="A1280">
        <f t="shared" si="19"/>
        <v>1276</v>
      </c>
      <c r="B1280" s="1">
        <v>2431</v>
      </c>
      <c r="C1280" s="1" t="s">
        <v>3</v>
      </c>
      <c r="D1280" s="1">
        <v>0</v>
      </c>
      <c r="E1280" s="1">
        <v>330.60102000000001</v>
      </c>
      <c r="F1280" s="5" t="s">
        <v>8</v>
      </c>
    </row>
    <row r="1281" spans="1:6" x14ac:dyDescent="0.25">
      <c r="A1281">
        <f t="shared" si="19"/>
        <v>1277</v>
      </c>
      <c r="B1281" s="1">
        <v>2432</v>
      </c>
      <c r="C1281" s="1" t="s">
        <v>3</v>
      </c>
      <c r="D1281" s="1">
        <v>0</v>
      </c>
      <c r="E1281" s="1">
        <v>348.601133</v>
      </c>
      <c r="F1281" s="5" t="s">
        <v>8</v>
      </c>
    </row>
    <row r="1282" spans="1:6" x14ac:dyDescent="0.25">
      <c r="A1282">
        <f t="shared" si="19"/>
        <v>1278</v>
      </c>
      <c r="B1282" s="1">
        <v>2433</v>
      </c>
      <c r="C1282" s="1" t="s">
        <v>3</v>
      </c>
      <c r="D1282" s="1">
        <v>0</v>
      </c>
      <c r="E1282" s="1">
        <v>467.08614</v>
      </c>
      <c r="F1282" s="5" t="s">
        <v>8</v>
      </c>
    </row>
    <row r="1283" spans="1:6" x14ac:dyDescent="0.25">
      <c r="A1283">
        <f t="shared" si="19"/>
        <v>1279</v>
      </c>
      <c r="B1283" s="1">
        <v>2434</v>
      </c>
      <c r="C1283" s="1" t="s">
        <v>3</v>
      </c>
      <c r="D1283" s="1">
        <v>0</v>
      </c>
      <c r="E1283" s="1">
        <v>418.55762499999997</v>
      </c>
      <c r="F1283" s="5" t="s">
        <v>8</v>
      </c>
    </row>
    <row r="1284" spans="1:6" x14ac:dyDescent="0.25">
      <c r="A1284">
        <f t="shared" si="19"/>
        <v>1280</v>
      </c>
      <c r="B1284" s="1">
        <v>2435</v>
      </c>
      <c r="C1284" s="1" t="s">
        <v>3</v>
      </c>
      <c r="D1284" s="1">
        <v>0</v>
      </c>
      <c r="E1284" s="1">
        <v>339.33759600000002</v>
      </c>
      <c r="F1284" s="5" t="s">
        <v>8</v>
      </c>
    </row>
    <row r="1285" spans="1:6" x14ac:dyDescent="0.25">
      <c r="A1285">
        <f t="shared" si="19"/>
        <v>1281</v>
      </c>
      <c r="B1285" s="1">
        <v>2436</v>
      </c>
      <c r="C1285" s="1" t="s">
        <v>3</v>
      </c>
      <c r="D1285" s="1">
        <v>0</v>
      </c>
      <c r="E1285" s="1">
        <v>2565.3403119999998</v>
      </c>
      <c r="F1285" s="5" t="s">
        <v>8</v>
      </c>
    </row>
    <row r="1286" spans="1:6" x14ac:dyDescent="0.25">
      <c r="A1286">
        <f t="shared" si="19"/>
        <v>1282</v>
      </c>
      <c r="B1286" s="1">
        <v>2437</v>
      </c>
      <c r="C1286" s="1" t="s">
        <v>3</v>
      </c>
      <c r="D1286" s="1">
        <v>0</v>
      </c>
      <c r="E1286" s="1">
        <v>272.53708699999999</v>
      </c>
      <c r="F1286" s="5" t="s">
        <v>8</v>
      </c>
    </row>
    <row r="1287" spans="1:6" x14ac:dyDescent="0.25">
      <c r="A1287">
        <f t="shared" ref="A1287:A1350" si="20">A1286+1</f>
        <v>1283</v>
      </c>
      <c r="B1287" s="1">
        <v>2438</v>
      </c>
      <c r="C1287" s="1" t="s">
        <v>3</v>
      </c>
      <c r="D1287" s="1">
        <v>0</v>
      </c>
      <c r="E1287" s="1">
        <v>316.74080500000002</v>
      </c>
      <c r="F1287" s="5" t="s">
        <v>8</v>
      </c>
    </row>
    <row r="1288" spans="1:6" x14ac:dyDescent="0.25">
      <c r="A1288">
        <f t="shared" si="20"/>
        <v>1284</v>
      </c>
      <c r="B1288" s="1">
        <v>2439</v>
      </c>
      <c r="C1288" s="1" t="s">
        <v>3</v>
      </c>
      <c r="D1288" s="1">
        <v>0</v>
      </c>
      <c r="E1288" s="1">
        <v>467.16323299999999</v>
      </c>
      <c r="F1288" s="5" t="s">
        <v>8</v>
      </c>
    </row>
    <row r="1289" spans="1:6" x14ac:dyDescent="0.25">
      <c r="A1289">
        <f t="shared" si="20"/>
        <v>1285</v>
      </c>
      <c r="B1289" s="1">
        <v>2440</v>
      </c>
      <c r="C1289" s="1" t="s">
        <v>3</v>
      </c>
      <c r="D1289" s="1">
        <v>0</v>
      </c>
      <c r="E1289" s="1">
        <v>399.70468</v>
      </c>
      <c r="F1289" s="5" t="s">
        <v>8</v>
      </c>
    </row>
    <row r="1290" spans="1:6" x14ac:dyDescent="0.25">
      <c r="A1290">
        <f t="shared" si="20"/>
        <v>1286</v>
      </c>
      <c r="B1290" s="1">
        <v>2441</v>
      </c>
      <c r="C1290" s="1" t="s">
        <v>3</v>
      </c>
      <c r="D1290" s="1">
        <v>0</v>
      </c>
      <c r="E1290" s="1">
        <v>433.087784</v>
      </c>
      <c r="F1290" s="5" t="s">
        <v>8</v>
      </c>
    </row>
    <row r="1291" spans="1:6" x14ac:dyDescent="0.25">
      <c r="A1291">
        <f t="shared" si="20"/>
        <v>1287</v>
      </c>
      <c r="B1291" s="1">
        <v>2442</v>
      </c>
      <c r="C1291" s="1" t="s">
        <v>3</v>
      </c>
      <c r="D1291" s="1">
        <v>0</v>
      </c>
      <c r="E1291" s="1">
        <v>11.537635999999999</v>
      </c>
      <c r="F1291" s="5" t="s">
        <v>8</v>
      </c>
    </row>
    <row r="1292" spans="1:6" x14ac:dyDescent="0.25">
      <c r="A1292">
        <f t="shared" si="20"/>
        <v>1288</v>
      </c>
      <c r="B1292" s="1">
        <v>2443</v>
      </c>
      <c r="C1292" s="1" t="s">
        <v>3</v>
      </c>
      <c r="D1292" s="1">
        <v>0</v>
      </c>
      <c r="E1292" s="1">
        <v>930.30452500000001</v>
      </c>
      <c r="F1292" s="5" t="s">
        <v>8</v>
      </c>
    </row>
    <row r="1293" spans="1:6" x14ac:dyDescent="0.25">
      <c r="A1293">
        <f t="shared" si="20"/>
        <v>1289</v>
      </c>
      <c r="B1293" s="1">
        <v>2444</v>
      </c>
      <c r="C1293" s="1" t="s">
        <v>3</v>
      </c>
      <c r="D1293" s="1">
        <v>0</v>
      </c>
      <c r="E1293" s="1">
        <v>258.82108199999999</v>
      </c>
      <c r="F1293" s="5" t="s">
        <v>8</v>
      </c>
    </row>
    <row r="1294" spans="1:6" x14ac:dyDescent="0.25">
      <c r="A1294">
        <f t="shared" si="20"/>
        <v>1290</v>
      </c>
      <c r="B1294" s="1">
        <v>2445</v>
      </c>
      <c r="C1294" s="1" t="s">
        <v>3</v>
      </c>
      <c r="D1294" s="1">
        <v>0</v>
      </c>
      <c r="E1294" s="1">
        <v>286.56181299999997</v>
      </c>
      <c r="F1294" s="5" t="s">
        <v>8</v>
      </c>
    </row>
    <row r="1295" spans="1:6" x14ac:dyDescent="0.25">
      <c r="A1295">
        <f t="shared" si="20"/>
        <v>1291</v>
      </c>
      <c r="B1295" s="1">
        <v>2446</v>
      </c>
      <c r="C1295" s="1" t="s">
        <v>3</v>
      </c>
      <c r="D1295" s="1">
        <v>0</v>
      </c>
      <c r="E1295" s="1">
        <v>74.434512999999995</v>
      </c>
      <c r="F1295" s="5" t="s">
        <v>8</v>
      </c>
    </row>
    <row r="1296" spans="1:6" x14ac:dyDescent="0.25">
      <c r="A1296">
        <f t="shared" si="20"/>
        <v>1292</v>
      </c>
      <c r="B1296" s="1">
        <v>2447</v>
      </c>
      <c r="C1296" s="1" t="s">
        <v>3</v>
      </c>
      <c r="D1296" s="1">
        <v>0</v>
      </c>
      <c r="E1296" s="1">
        <v>179.49744699999999</v>
      </c>
      <c r="F1296" s="5" t="s">
        <v>8</v>
      </c>
    </row>
    <row r="1297" spans="1:6" x14ac:dyDescent="0.25">
      <c r="A1297">
        <f t="shared" si="20"/>
        <v>1293</v>
      </c>
      <c r="B1297" s="1">
        <v>2448</v>
      </c>
      <c r="C1297" s="1" t="s">
        <v>3</v>
      </c>
      <c r="D1297" s="1">
        <v>0</v>
      </c>
      <c r="E1297" s="1">
        <v>448.025195</v>
      </c>
      <c r="F1297" s="5" t="s">
        <v>8</v>
      </c>
    </row>
    <row r="1298" spans="1:6" x14ac:dyDescent="0.25">
      <c r="A1298">
        <f t="shared" si="20"/>
        <v>1294</v>
      </c>
      <c r="B1298" s="1">
        <v>2449</v>
      </c>
      <c r="C1298" s="1" t="s">
        <v>3</v>
      </c>
      <c r="D1298" s="1">
        <v>0</v>
      </c>
      <c r="E1298" s="1">
        <v>382.85308099999997</v>
      </c>
      <c r="F1298" s="5" t="s">
        <v>8</v>
      </c>
    </row>
    <row r="1299" spans="1:6" x14ac:dyDescent="0.25">
      <c r="A1299">
        <f t="shared" si="20"/>
        <v>1295</v>
      </c>
      <c r="B1299" s="1">
        <v>2450</v>
      </c>
      <c r="C1299" s="1" t="s">
        <v>3</v>
      </c>
      <c r="D1299" s="1">
        <v>0</v>
      </c>
      <c r="E1299" s="1">
        <v>219.94576599999999</v>
      </c>
      <c r="F1299" s="5" t="s">
        <v>8</v>
      </c>
    </row>
    <row r="1300" spans="1:6" x14ac:dyDescent="0.25">
      <c r="A1300">
        <f t="shared" si="20"/>
        <v>1296</v>
      </c>
      <c r="B1300" s="1">
        <v>2451</v>
      </c>
      <c r="C1300" s="1" t="s">
        <v>3</v>
      </c>
      <c r="D1300" s="1">
        <v>0</v>
      </c>
      <c r="E1300" s="1">
        <v>328.146658</v>
      </c>
      <c r="F1300" s="5" t="s">
        <v>8</v>
      </c>
    </row>
    <row r="1301" spans="1:6" x14ac:dyDescent="0.25">
      <c r="A1301">
        <f t="shared" si="20"/>
        <v>1297</v>
      </c>
      <c r="B1301" s="1">
        <v>2452</v>
      </c>
      <c r="C1301" s="1" t="s">
        <v>3</v>
      </c>
      <c r="D1301" s="1">
        <v>0</v>
      </c>
      <c r="E1301" s="1">
        <v>366.441373</v>
      </c>
      <c r="F1301" s="5" t="s">
        <v>8</v>
      </c>
    </row>
    <row r="1302" spans="1:6" x14ac:dyDescent="0.25">
      <c r="A1302">
        <f t="shared" si="20"/>
        <v>1298</v>
      </c>
      <c r="B1302" s="1">
        <v>2453</v>
      </c>
      <c r="C1302" s="1" t="s">
        <v>3</v>
      </c>
      <c r="D1302" s="1">
        <v>0</v>
      </c>
      <c r="E1302" s="1">
        <v>436.51143000000002</v>
      </c>
      <c r="F1302" s="5" t="s">
        <v>8</v>
      </c>
    </row>
    <row r="1303" spans="1:6" x14ac:dyDescent="0.25">
      <c r="A1303">
        <f t="shared" si="20"/>
        <v>1299</v>
      </c>
      <c r="B1303" s="1">
        <v>2454</v>
      </c>
      <c r="C1303" s="1" t="s">
        <v>3</v>
      </c>
      <c r="D1303" s="1">
        <v>0</v>
      </c>
      <c r="E1303" s="1">
        <v>350.77565099999998</v>
      </c>
      <c r="F1303" s="5" t="s">
        <v>8</v>
      </c>
    </row>
    <row r="1304" spans="1:6" x14ac:dyDescent="0.25">
      <c r="A1304">
        <f t="shared" si="20"/>
        <v>1300</v>
      </c>
      <c r="B1304" s="1">
        <v>2455</v>
      </c>
      <c r="C1304" s="1" t="s">
        <v>3</v>
      </c>
      <c r="D1304" s="1">
        <v>0</v>
      </c>
      <c r="E1304" s="1">
        <v>244.60051899999999</v>
      </c>
      <c r="F1304" s="5" t="s">
        <v>8</v>
      </c>
    </row>
    <row r="1305" spans="1:6" x14ac:dyDescent="0.25">
      <c r="A1305">
        <f t="shared" si="20"/>
        <v>1301</v>
      </c>
      <c r="B1305" s="1">
        <v>2456</v>
      </c>
      <c r="C1305" s="1" t="s">
        <v>3</v>
      </c>
      <c r="D1305" s="1">
        <v>0</v>
      </c>
      <c r="E1305" s="1">
        <v>375.87668300000001</v>
      </c>
      <c r="F1305" s="5" t="s">
        <v>8</v>
      </c>
    </row>
    <row r="1306" spans="1:6" x14ac:dyDescent="0.25">
      <c r="A1306">
        <f t="shared" si="20"/>
        <v>1302</v>
      </c>
      <c r="B1306" s="1">
        <v>2457</v>
      </c>
      <c r="C1306" s="1" t="s">
        <v>3</v>
      </c>
      <c r="D1306" s="1">
        <v>0</v>
      </c>
      <c r="E1306" s="1">
        <v>8.7615160000000003</v>
      </c>
      <c r="F1306" s="5" t="s">
        <v>8</v>
      </c>
    </row>
    <row r="1307" spans="1:6" x14ac:dyDescent="0.25">
      <c r="A1307">
        <f t="shared" si="20"/>
        <v>1303</v>
      </c>
      <c r="B1307" s="1">
        <v>2458</v>
      </c>
      <c r="C1307" s="1" t="s">
        <v>3</v>
      </c>
      <c r="D1307" s="1">
        <v>0</v>
      </c>
      <c r="E1307" s="1">
        <v>521.06188999999995</v>
      </c>
      <c r="F1307" s="5" t="s">
        <v>8</v>
      </c>
    </row>
    <row r="1308" spans="1:6" x14ac:dyDescent="0.25">
      <c r="A1308">
        <f t="shared" si="20"/>
        <v>1304</v>
      </c>
      <c r="B1308" s="1">
        <v>2459</v>
      </c>
      <c r="C1308" s="1" t="s">
        <v>3</v>
      </c>
      <c r="D1308" s="1">
        <v>0</v>
      </c>
      <c r="E1308" s="1">
        <v>697.79041500000005</v>
      </c>
      <c r="F1308" s="5" t="s">
        <v>8</v>
      </c>
    </row>
    <row r="1309" spans="1:6" x14ac:dyDescent="0.25">
      <c r="A1309">
        <f t="shared" si="20"/>
        <v>1305</v>
      </c>
      <c r="B1309" s="1">
        <v>2460</v>
      </c>
      <c r="C1309" s="1" t="s">
        <v>3</v>
      </c>
      <c r="D1309" s="1">
        <v>0</v>
      </c>
      <c r="E1309" s="1">
        <v>1308.1836900000001</v>
      </c>
      <c r="F1309" s="5" t="s">
        <v>8</v>
      </c>
    </row>
    <row r="1310" spans="1:6" x14ac:dyDescent="0.25">
      <c r="A1310">
        <f t="shared" si="20"/>
        <v>1306</v>
      </c>
      <c r="B1310" s="1">
        <v>2463</v>
      </c>
      <c r="C1310" s="1" t="s">
        <v>3</v>
      </c>
      <c r="D1310" s="1">
        <v>0</v>
      </c>
      <c r="E1310" s="1">
        <v>226.76246599999999</v>
      </c>
      <c r="F1310" s="5" t="s">
        <v>8</v>
      </c>
    </row>
    <row r="1311" spans="1:6" x14ac:dyDescent="0.25">
      <c r="A1311">
        <f t="shared" si="20"/>
        <v>1307</v>
      </c>
      <c r="B1311" s="1">
        <v>2464</v>
      </c>
      <c r="C1311" s="1" t="s">
        <v>3</v>
      </c>
      <c r="D1311" s="1">
        <v>0</v>
      </c>
      <c r="E1311" s="1">
        <v>61.770327000000002</v>
      </c>
      <c r="F1311" s="5" t="s">
        <v>8</v>
      </c>
    </row>
    <row r="1312" spans="1:6" x14ac:dyDescent="0.25">
      <c r="A1312">
        <f t="shared" si="20"/>
        <v>1308</v>
      </c>
      <c r="B1312" s="1">
        <v>2465</v>
      </c>
      <c r="C1312" s="1" t="s">
        <v>3</v>
      </c>
      <c r="D1312" s="1">
        <v>0</v>
      </c>
      <c r="E1312" s="1">
        <v>209.05409800000001</v>
      </c>
      <c r="F1312" s="5" t="s">
        <v>8</v>
      </c>
    </row>
    <row r="1313" spans="1:6" x14ac:dyDescent="0.25">
      <c r="A1313">
        <f t="shared" si="20"/>
        <v>1309</v>
      </c>
      <c r="B1313" s="1">
        <v>2466</v>
      </c>
      <c r="C1313" s="1" t="s">
        <v>3</v>
      </c>
      <c r="D1313" s="1">
        <v>0</v>
      </c>
      <c r="E1313" s="1">
        <v>313.52129200000002</v>
      </c>
      <c r="F1313" s="5" t="s">
        <v>8</v>
      </c>
    </row>
    <row r="1314" spans="1:6" x14ac:dyDescent="0.25">
      <c r="A1314">
        <f t="shared" si="20"/>
        <v>1310</v>
      </c>
      <c r="B1314" s="1">
        <v>2467</v>
      </c>
      <c r="C1314" s="1" t="s">
        <v>3</v>
      </c>
      <c r="D1314" s="1">
        <v>0</v>
      </c>
      <c r="E1314" s="1">
        <v>286.08998200000002</v>
      </c>
      <c r="F1314" s="5" t="s">
        <v>8</v>
      </c>
    </row>
    <row r="1315" spans="1:6" x14ac:dyDescent="0.25">
      <c r="A1315">
        <f t="shared" si="20"/>
        <v>1311</v>
      </c>
      <c r="B1315" s="1">
        <v>2468</v>
      </c>
      <c r="C1315" s="1" t="s">
        <v>3</v>
      </c>
      <c r="D1315" s="1">
        <v>0</v>
      </c>
      <c r="E1315" s="1">
        <v>383.48671000000002</v>
      </c>
      <c r="F1315" s="5" t="s">
        <v>8</v>
      </c>
    </row>
    <row r="1316" spans="1:6" x14ac:dyDescent="0.25">
      <c r="A1316">
        <f t="shared" si="20"/>
        <v>1312</v>
      </c>
      <c r="B1316" s="1">
        <v>2469</v>
      </c>
      <c r="C1316" s="1" t="s">
        <v>3</v>
      </c>
      <c r="D1316" s="1">
        <v>0</v>
      </c>
      <c r="E1316" s="1">
        <v>533.63002900000004</v>
      </c>
      <c r="F1316" s="5" t="s">
        <v>8</v>
      </c>
    </row>
    <row r="1317" spans="1:6" x14ac:dyDescent="0.25">
      <c r="A1317">
        <f t="shared" si="20"/>
        <v>1313</v>
      </c>
      <c r="B1317" s="1">
        <v>2470</v>
      </c>
      <c r="C1317" s="1" t="s">
        <v>3</v>
      </c>
      <c r="D1317" s="1">
        <v>0</v>
      </c>
      <c r="E1317" s="1">
        <v>168.65583100000001</v>
      </c>
      <c r="F1317" s="5" t="s">
        <v>8</v>
      </c>
    </row>
    <row r="1318" spans="1:6" x14ac:dyDescent="0.25">
      <c r="A1318">
        <f t="shared" si="20"/>
        <v>1314</v>
      </c>
      <c r="B1318" s="1">
        <v>2471</v>
      </c>
      <c r="C1318" s="1" t="s">
        <v>3</v>
      </c>
      <c r="D1318" s="1">
        <v>0</v>
      </c>
      <c r="E1318" s="1">
        <v>324.49661700000001</v>
      </c>
      <c r="F1318" s="5" t="s">
        <v>8</v>
      </c>
    </row>
    <row r="1319" spans="1:6" x14ac:dyDescent="0.25">
      <c r="A1319">
        <f t="shared" si="20"/>
        <v>1315</v>
      </c>
      <c r="B1319" s="1">
        <v>2472</v>
      </c>
      <c r="C1319" s="1" t="s">
        <v>3</v>
      </c>
      <c r="D1319" s="1">
        <v>0</v>
      </c>
      <c r="E1319" s="1">
        <v>227.65922599999999</v>
      </c>
      <c r="F1319" s="5" t="s">
        <v>8</v>
      </c>
    </row>
    <row r="1320" spans="1:6" x14ac:dyDescent="0.25">
      <c r="A1320">
        <f t="shared" si="20"/>
        <v>1316</v>
      </c>
      <c r="B1320" s="1">
        <v>2473</v>
      </c>
      <c r="C1320" s="1" t="s">
        <v>3</v>
      </c>
      <c r="D1320" s="1">
        <v>0</v>
      </c>
      <c r="E1320" s="1">
        <v>165.61999299999999</v>
      </c>
      <c r="F1320" s="5" t="s">
        <v>8</v>
      </c>
    </row>
    <row r="1321" spans="1:6" x14ac:dyDescent="0.25">
      <c r="A1321">
        <f t="shared" si="20"/>
        <v>1317</v>
      </c>
      <c r="B1321" s="1">
        <v>2474</v>
      </c>
      <c r="C1321" s="1" t="s">
        <v>3</v>
      </c>
      <c r="D1321" s="1">
        <v>0</v>
      </c>
      <c r="E1321" s="1">
        <v>465.42571800000002</v>
      </c>
      <c r="F1321" s="5" t="s">
        <v>8</v>
      </c>
    </row>
    <row r="1322" spans="1:6" x14ac:dyDescent="0.25">
      <c r="A1322">
        <f t="shared" si="20"/>
        <v>1318</v>
      </c>
      <c r="B1322" s="1">
        <v>2483</v>
      </c>
      <c r="C1322" s="1" t="s">
        <v>3</v>
      </c>
      <c r="D1322" s="1">
        <v>0</v>
      </c>
      <c r="E1322" s="1">
        <v>1168.4814200000001</v>
      </c>
      <c r="F1322" s="5" t="s">
        <v>8</v>
      </c>
    </row>
    <row r="1323" spans="1:6" x14ac:dyDescent="0.25">
      <c r="A1323">
        <f t="shared" si="20"/>
        <v>1319</v>
      </c>
      <c r="B1323" s="1">
        <v>2484</v>
      </c>
      <c r="C1323" s="1" t="s">
        <v>3</v>
      </c>
      <c r="D1323" s="1">
        <v>0</v>
      </c>
      <c r="E1323" s="1">
        <v>333.01337899999999</v>
      </c>
      <c r="F1323" s="5" t="s">
        <v>8</v>
      </c>
    </row>
    <row r="1324" spans="1:6" x14ac:dyDescent="0.25">
      <c r="A1324">
        <f t="shared" si="20"/>
        <v>1320</v>
      </c>
      <c r="B1324" s="1">
        <v>2485</v>
      </c>
      <c r="C1324" s="1" t="s">
        <v>3</v>
      </c>
      <c r="D1324" s="1">
        <v>0</v>
      </c>
      <c r="E1324" s="1">
        <v>313.26885299999998</v>
      </c>
      <c r="F1324" s="5" t="s">
        <v>8</v>
      </c>
    </row>
    <row r="1325" spans="1:6" x14ac:dyDescent="0.25">
      <c r="A1325">
        <f t="shared" si="20"/>
        <v>1321</v>
      </c>
      <c r="B1325" s="1">
        <v>2486</v>
      </c>
      <c r="C1325" s="1" t="s">
        <v>3</v>
      </c>
      <c r="D1325" s="1">
        <v>0</v>
      </c>
      <c r="E1325" s="1">
        <v>711.56610799999999</v>
      </c>
      <c r="F1325" s="5" t="s">
        <v>8</v>
      </c>
    </row>
    <row r="1326" spans="1:6" x14ac:dyDescent="0.25">
      <c r="A1326">
        <f t="shared" si="20"/>
        <v>1322</v>
      </c>
      <c r="B1326" s="1">
        <v>2495</v>
      </c>
      <c r="C1326" s="1" t="s">
        <v>3</v>
      </c>
      <c r="D1326" s="1">
        <v>0</v>
      </c>
      <c r="E1326" s="1">
        <v>215.474221</v>
      </c>
      <c r="F1326" s="5" t="s">
        <v>8</v>
      </c>
    </row>
    <row r="1327" spans="1:6" x14ac:dyDescent="0.25">
      <c r="A1327">
        <f t="shared" si="20"/>
        <v>1323</v>
      </c>
      <c r="B1327" s="1">
        <v>2496</v>
      </c>
      <c r="C1327" s="1" t="s">
        <v>3</v>
      </c>
      <c r="D1327" s="1">
        <v>0</v>
      </c>
      <c r="E1327" s="1">
        <v>297.97886699999998</v>
      </c>
      <c r="F1327" s="5" t="s">
        <v>8</v>
      </c>
    </row>
    <row r="1328" spans="1:6" x14ac:dyDescent="0.25">
      <c r="A1328">
        <f t="shared" si="20"/>
        <v>1324</v>
      </c>
      <c r="B1328" s="1">
        <v>2497</v>
      </c>
      <c r="C1328" s="1" t="s">
        <v>3</v>
      </c>
      <c r="D1328" s="1">
        <v>0</v>
      </c>
      <c r="E1328" s="1">
        <v>307.53869800000001</v>
      </c>
      <c r="F1328" s="5" t="s">
        <v>8</v>
      </c>
    </row>
    <row r="1329" spans="1:6" x14ac:dyDescent="0.25">
      <c r="A1329">
        <f t="shared" si="20"/>
        <v>1325</v>
      </c>
      <c r="B1329" s="1">
        <v>2498</v>
      </c>
      <c r="C1329" s="1" t="s">
        <v>3</v>
      </c>
      <c r="D1329" s="1">
        <v>0</v>
      </c>
      <c r="E1329" s="1">
        <v>354.21777800000001</v>
      </c>
      <c r="F1329" s="5" t="s">
        <v>8</v>
      </c>
    </row>
    <row r="1330" spans="1:6" x14ac:dyDescent="0.25">
      <c r="A1330">
        <f t="shared" si="20"/>
        <v>1326</v>
      </c>
      <c r="B1330" s="1">
        <v>2499</v>
      </c>
      <c r="C1330" s="1" t="s">
        <v>3</v>
      </c>
      <c r="D1330" s="1">
        <v>0</v>
      </c>
      <c r="E1330" s="1">
        <v>222.49918500000001</v>
      </c>
      <c r="F1330" s="5" t="s">
        <v>8</v>
      </c>
    </row>
    <row r="1331" spans="1:6" x14ac:dyDescent="0.25">
      <c r="A1331">
        <f t="shared" si="20"/>
        <v>1327</v>
      </c>
      <c r="B1331" s="1">
        <v>2500</v>
      </c>
      <c r="C1331" s="1" t="s">
        <v>3</v>
      </c>
      <c r="D1331" s="1">
        <v>0</v>
      </c>
      <c r="E1331" s="1">
        <v>233.468209</v>
      </c>
      <c r="F1331" s="5" t="s">
        <v>8</v>
      </c>
    </row>
    <row r="1332" spans="1:6" x14ac:dyDescent="0.25">
      <c r="A1332">
        <f t="shared" si="20"/>
        <v>1328</v>
      </c>
      <c r="B1332" s="1">
        <v>2503</v>
      </c>
      <c r="C1332" s="1" t="s">
        <v>3</v>
      </c>
      <c r="D1332" s="1">
        <v>0</v>
      </c>
      <c r="E1332" s="1">
        <v>264.66778099999999</v>
      </c>
      <c r="F1332" s="5" t="s">
        <v>8</v>
      </c>
    </row>
    <row r="1333" spans="1:6" x14ac:dyDescent="0.25">
      <c r="A1333">
        <f t="shared" si="20"/>
        <v>1329</v>
      </c>
      <c r="B1333" s="1">
        <v>2504</v>
      </c>
      <c r="C1333" s="1" t="s">
        <v>3</v>
      </c>
      <c r="D1333" s="1">
        <v>0</v>
      </c>
      <c r="E1333" s="1">
        <v>215.81111799999999</v>
      </c>
      <c r="F1333" s="5" t="s">
        <v>8</v>
      </c>
    </row>
    <row r="1334" spans="1:6" x14ac:dyDescent="0.25">
      <c r="A1334">
        <f t="shared" si="20"/>
        <v>1330</v>
      </c>
      <c r="B1334" s="1">
        <v>2507</v>
      </c>
      <c r="C1334" s="1" t="s">
        <v>3</v>
      </c>
      <c r="D1334" s="1">
        <v>0</v>
      </c>
      <c r="E1334" s="1">
        <v>318.407265</v>
      </c>
      <c r="F1334" s="5" t="s">
        <v>8</v>
      </c>
    </row>
    <row r="1335" spans="1:6" x14ac:dyDescent="0.25">
      <c r="A1335">
        <f t="shared" si="20"/>
        <v>1331</v>
      </c>
      <c r="B1335" s="1">
        <v>2508</v>
      </c>
      <c r="C1335" s="1" t="s">
        <v>3</v>
      </c>
      <c r="D1335" s="1">
        <v>0</v>
      </c>
      <c r="E1335" s="1">
        <v>136.10788299999999</v>
      </c>
      <c r="F1335" s="5" t="s">
        <v>8</v>
      </c>
    </row>
    <row r="1336" spans="1:6" x14ac:dyDescent="0.25">
      <c r="A1336">
        <f t="shared" si="20"/>
        <v>1332</v>
      </c>
      <c r="B1336" s="1">
        <v>2509</v>
      </c>
      <c r="C1336" s="1" t="s">
        <v>3</v>
      </c>
      <c r="D1336" s="1">
        <v>0</v>
      </c>
      <c r="E1336" s="1">
        <v>300.09230600000001</v>
      </c>
      <c r="F1336" s="5" t="s">
        <v>8</v>
      </c>
    </row>
    <row r="1337" spans="1:6" x14ac:dyDescent="0.25">
      <c r="A1337">
        <f t="shared" si="20"/>
        <v>1333</v>
      </c>
      <c r="B1337" s="1">
        <v>2510</v>
      </c>
      <c r="C1337" s="1" t="s">
        <v>3</v>
      </c>
      <c r="D1337" s="1">
        <v>0</v>
      </c>
      <c r="E1337" s="1">
        <v>263.654901</v>
      </c>
      <c r="F1337" s="5" t="s">
        <v>8</v>
      </c>
    </row>
    <row r="1338" spans="1:6" x14ac:dyDescent="0.25">
      <c r="A1338">
        <f t="shared" si="20"/>
        <v>1334</v>
      </c>
      <c r="B1338" s="1">
        <v>2511</v>
      </c>
      <c r="C1338" s="1" t="s">
        <v>3</v>
      </c>
      <c r="D1338" s="1">
        <v>0</v>
      </c>
      <c r="E1338" s="1">
        <v>335.21012400000001</v>
      </c>
      <c r="F1338" s="5" t="s">
        <v>8</v>
      </c>
    </row>
    <row r="1339" spans="1:6" x14ac:dyDescent="0.25">
      <c r="A1339">
        <f t="shared" si="20"/>
        <v>1335</v>
      </c>
      <c r="B1339" s="1">
        <v>2512</v>
      </c>
      <c r="C1339" s="1" t="s">
        <v>3</v>
      </c>
      <c r="D1339" s="1">
        <v>0</v>
      </c>
      <c r="E1339" s="1">
        <v>88.914618000000004</v>
      </c>
      <c r="F1339" s="5" t="s">
        <v>8</v>
      </c>
    </row>
    <row r="1340" spans="1:6" x14ac:dyDescent="0.25">
      <c r="A1340">
        <f t="shared" si="20"/>
        <v>1336</v>
      </c>
      <c r="B1340" s="1">
        <v>2513</v>
      </c>
      <c r="C1340" s="1" t="s">
        <v>3</v>
      </c>
      <c r="D1340" s="1">
        <v>0</v>
      </c>
      <c r="E1340" s="1">
        <v>151.59500499999999</v>
      </c>
      <c r="F1340" s="5" t="s">
        <v>8</v>
      </c>
    </row>
    <row r="1341" spans="1:6" x14ac:dyDescent="0.25">
      <c r="A1341">
        <f t="shared" si="20"/>
        <v>1337</v>
      </c>
      <c r="B1341" s="1">
        <v>2514</v>
      </c>
      <c r="C1341" s="1" t="s">
        <v>3</v>
      </c>
      <c r="D1341" s="1">
        <v>0</v>
      </c>
      <c r="E1341" s="1">
        <v>497.35762599999998</v>
      </c>
      <c r="F1341" s="5" t="s">
        <v>8</v>
      </c>
    </row>
    <row r="1342" spans="1:6" x14ac:dyDescent="0.25">
      <c r="A1342">
        <f t="shared" si="20"/>
        <v>1338</v>
      </c>
      <c r="B1342" s="1">
        <v>2515</v>
      </c>
      <c r="C1342" s="1" t="s">
        <v>3</v>
      </c>
      <c r="D1342" s="1">
        <v>0</v>
      </c>
      <c r="E1342" s="1">
        <v>138.31162900000001</v>
      </c>
      <c r="F1342" s="5" t="s">
        <v>8</v>
      </c>
    </row>
    <row r="1343" spans="1:6" x14ac:dyDescent="0.25">
      <c r="A1343">
        <f t="shared" si="20"/>
        <v>1339</v>
      </c>
      <c r="B1343" s="1">
        <v>2516</v>
      </c>
      <c r="C1343" s="1" t="s">
        <v>3</v>
      </c>
      <c r="D1343" s="1">
        <v>0</v>
      </c>
      <c r="E1343" s="1">
        <v>159.467725</v>
      </c>
      <c r="F1343" s="5" t="s">
        <v>8</v>
      </c>
    </row>
    <row r="1344" spans="1:6" x14ac:dyDescent="0.25">
      <c r="A1344">
        <f t="shared" si="20"/>
        <v>1340</v>
      </c>
      <c r="B1344" s="1">
        <v>2517</v>
      </c>
      <c r="C1344" s="1" t="s">
        <v>3</v>
      </c>
      <c r="D1344" s="1">
        <v>0</v>
      </c>
      <c r="E1344" s="1">
        <v>137.95504299999999</v>
      </c>
      <c r="F1344" s="5" t="s">
        <v>8</v>
      </c>
    </row>
    <row r="1345" spans="1:6" x14ac:dyDescent="0.25">
      <c r="A1345">
        <f t="shared" si="20"/>
        <v>1341</v>
      </c>
      <c r="B1345" s="1">
        <v>2518</v>
      </c>
      <c r="C1345" s="1" t="s">
        <v>3</v>
      </c>
      <c r="D1345" s="1">
        <v>0</v>
      </c>
      <c r="E1345" s="1">
        <v>167.459802</v>
      </c>
      <c r="F1345" s="5" t="s">
        <v>8</v>
      </c>
    </row>
    <row r="1346" spans="1:6" x14ac:dyDescent="0.25">
      <c r="A1346">
        <f t="shared" si="20"/>
        <v>1342</v>
      </c>
      <c r="B1346" s="1">
        <v>2519</v>
      </c>
      <c r="C1346" s="1" t="s">
        <v>3</v>
      </c>
      <c r="D1346" s="1">
        <v>0</v>
      </c>
      <c r="E1346" s="1">
        <v>271.483518</v>
      </c>
      <c r="F1346" s="5" t="s">
        <v>8</v>
      </c>
    </row>
    <row r="1347" spans="1:6" x14ac:dyDescent="0.25">
      <c r="A1347">
        <f t="shared" si="20"/>
        <v>1343</v>
      </c>
      <c r="B1347" s="1">
        <v>2520</v>
      </c>
      <c r="C1347" s="1" t="s">
        <v>3</v>
      </c>
      <c r="D1347" s="1">
        <v>0</v>
      </c>
      <c r="E1347" s="1">
        <v>464.80267700000002</v>
      </c>
      <c r="F1347" s="5" t="s">
        <v>8</v>
      </c>
    </row>
    <row r="1348" spans="1:6" x14ac:dyDescent="0.25">
      <c r="A1348">
        <f t="shared" si="20"/>
        <v>1344</v>
      </c>
      <c r="B1348" s="1">
        <v>2521</v>
      </c>
      <c r="C1348" s="1" t="s">
        <v>3</v>
      </c>
      <c r="D1348" s="1">
        <v>0</v>
      </c>
      <c r="E1348" s="1">
        <v>67.519456000000005</v>
      </c>
      <c r="F1348" s="5" t="s">
        <v>8</v>
      </c>
    </row>
    <row r="1349" spans="1:6" x14ac:dyDescent="0.25">
      <c r="A1349">
        <f t="shared" si="20"/>
        <v>1345</v>
      </c>
      <c r="B1349" s="1">
        <v>2522</v>
      </c>
      <c r="C1349" s="1" t="s">
        <v>3</v>
      </c>
      <c r="D1349" s="1">
        <v>0</v>
      </c>
      <c r="E1349" s="1">
        <v>771.65227200000004</v>
      </c>
      <c r="F1349" s="5" t="s">
        <v>8</v>
      </c>
    </row>
    <row r="1350" spans="1:6" x14ac:dyDescent="0.25">
      <c r="A1350">
        <f t="shared" si="20"/>
        <v>1346</v>
      </c>
      <c r="B1350" s="1">
        <v>2523</v>
      </c>
      <c r="C1350" s="1" t="s">
        <v>3</v>
      </c>
      <c r="D1350" s="1">
        <v>0</v>
      </c>
      <c r="E1350" s="1">
        <v>282.54284799999999</v>
      </c>
      <c r="F1350" s="5" t="s">
        <v>8</v>
      </c>
    </row>
    <row r="1351" spans="1:6" x14ac:dyDescent="0.25">
      <c r="A1351">
        <f t="shared" ref="A1351:A1414" si="21">A1350+1</f>
        <v>1347</v>
      </c>
      <c r="B1351" s="1">
        <v>2524</v>
      </c>
      <c r="C1351" s="1" t="s">
        <v>3</v>
      </c>
      <c r="D1351" s="1">
        <v>0</v>
      </c>
      <c r="E1351" s="1">
        <v>515.253694</v>
      </c>
      <c r="F1351" s="5" t="s">
        <v>8</v>
      </c>
    </row>
    <row r="1352" spans="1:6" x14ac:dyDescent="0.25">
      <c r="A1352">
        <f t="shared" si="21"/>
        <v>1348</v>
      </c>
      <c r="B1352" s="1">
        <v>2658</v>
      </c>
      <c r="C1352" s="1" t="s">
        <v>3</v>
      </c>
      <c r="D1352" s="1">
        <v>0</v>
      </c>
      <c r="E1352" s="1">
        <v>379.05533000000003</v>
      </c>
      <c r="F1352" s="5" t="s">
        <v>8</v>
      </c>
    </row>
    <row r="1353" spans="1:6" x14ac:dyDescent="0.25">
      <c r="A1353">
        <f t="shared" si="21"/>
        <v>1349</v>
      </c>
      <c r="B1353" s="1">
        <v>2661</v>
      </c>
      <c r="C1353" s="1" t="s">
        <v>3</v>
      </c>
      <c r="D1353" s="1">
        <v>0</v>
      </c>
      <c r="E1353" s="1">
        <v>263.571596</v>
      </c>
      <c r="F1353" s="5" t="s">
        <v>8</v>
      </c>
    </row>
    <row r="1354" spans="1:6" x14ac:dyDescent="0.25">
      <c r="A1354">
        <f t="shared" si="21"/>
        <v>1350</v>
      </c>
      <c r="B1354" s="1">
        <v>2662</v>
      </c>
      <c r="C1354" s="1" t="s">
        <v>3</v>
      </c>
      <c r="D1354" s="1">
        <v>0</v>
      </c>
      <c r="E1354" s="1">
        <v>331.12422400000003</v>
      </c>
      <c r="F1354" s="5" t="s">
        <v>8</v>
      </c>
    </row>
    <row r="1355" spans="1:6" x14ac:dyDescent="0.25">
      <c r="A1355">
        <f t="shared" si="21"/>
        <v>1351</v>
      </c>
      <c r="B1355" s="1">
        <v>2664</v>
      </c>
      <c r="C1355" s="1" t="s">
        <v>3</v>
      </c>
      <c r="D1355" s="1">
        <v>0</v>
      </c>
      <c r="E1355" s="1">
        <v>241.11971399999999</v>
      </c>
      <c r="F1355" s="5" t="s">
        <v>8</v>
      </c>
    </row>
    <row r="1356" spans="1:6" x14ac:dyDescent="0.25">
      <c r="A1356">
        <f t="shared" si="21"/>
        <v>1352</v>
      </c>
      <c r="B1356" s="1">
        <v>2665</v>
      </c>
      <c r="C1356" s="1" t="s">
        <v>3</v>
      </c>
      <c r="D1356" s="1">
        <v>0</v>
      </c>
      <c r="E1356" s="1">
        <v>59.425522000000001</v>
      </c>
      <c r="F1356" s="5" t="s">
        <v>8</v>
      </c>
    </row>
    <row r="1357" spans="1:6" x14ac:dyDescent="0.25">
      <c r="A1357">
        <f t="shared" si="21"/>
        <v>1353</v>
      </c>
      <c r="B1357" s="1">
        <v>2666</v>
      </c>
      <c r="C1357" s="1" t="s">
        <v>3</v>
      </c>
      <c r="D1357" s="1">
        <v>0</v>
      </c>
      <c r="E1357" s="1">
        <v>126.380741</v>
      </c>
      <c r="F1357" s="5" t="s">
        <v>8</v>
      </c>
    </row>
    <row r="1358" spans="1:6" x14ac:dyDescent="0.25">
      <c r="A1358">
        <f t="shared" si="21"/>
        <v>1354</v>
      </c>
      <c r="B1358" s="1">
        <v>2667</v>
      </c>
      <c r="C1358" s="1" t="s">
        <v>3</v>
      </c>
      <c r="D1358" s="1">
        <v>0</v>
      </c>
      <c r="E1358" s="1">
        <v>106.51622999999999</v>
      </c>
      <c r="F1358" s="5" t="s">
        <v>8</v>
      </c>
    </row>
    <row r="1359" spans="1:6" x14ac:dyDescent="0.25">
      <c r="A1359">
        <f t="shared" si="21"/>
        <v>1355</v>
      </c>
      <c r="B1359" s="1">
        <v>2668</v>
      </c>
      <c r="C1359" s="1" t="s">
        <v>3</v>
      </c>
      <c r="D1359" s="1">
        <v>0</v>
      </c>
      <c r="E1359" s="1">
        <v>196.18374800000001</v>
      </c>
      <c r="F1359" s="5" t="s">
        <v>8</v>
      </c>
    </row>
    <row r="1360" spans="1:6" x14ac:dyDescent="0.25">
      <c r="A1360">
        <f t="shared" si="21"/>
        <v>1356</v>
      </c>
      <c r="B1360" s="1">
        <v>2670</v>
      </c>
      <c r="C1360" s="1" t="s">
        <v>3</v>
      </c>
      <c r="D1360" s="1">
        <v>0</v>
      </c>
      <c r="E1360" s="1">
        <v>150.83615499999999</v>
      </c>
      <c r="F1360" s="5" t="s">
        <v>8</v>
      </c>
    </row>
    <row r="1361" spans="1:6" x14ac:dyDescent="0.25">
      <c r="A1361">
        <f t="shared" si="21"/>
        <v>1357</v>
      </c>
      <c r="B1361" s="1">
        <v>2672</v>
      </c>
      <c r="C1361" s="1" t="s">
        <v>3</v>
      </c>
      <c r="D1361" s="1">
        <v>0</v>
      </c>
      <c r="E1361" s="1">
        <v>294.69565</v>
      </c>
      <c r="F1361" s="5" t="s">
        <v>8</v>
      </c>
    </row>
    <row r="1362" spans="1:6" x14ac:dyDescent="0.25">
      <c r="A1362">
        <f t="shared" si="21"/>
        <v>1358</v>
      </c>
      <c r="B1362" s="1">
        <v>2673</v>
      </c>
      <c r="C1362" s="1" t="s">
        <v>3</v>
      </c>
      <c r="D1362" s="1">
        <v>0</v>
      </c>
      <c r="E1362" s="1">
        <v>93.466668999999996</v>
      </c>
      <c r="F1362" s="5" t="s">
        <v>8</v>
      </c>
    </row>
    <row r="1363" spans="1:6" x14ac:dyDescent="0.25">
      <c r="A1363">
        <f t="shared" si="21"/>
        <v>1359</v>
      </c>
      <c r="B1363" s="1">
        <v>2674</v>
      </c>
      <c r="C1363" s="1" t="s">
        <v>3</v>
      </c>
      <c r="D1363" s="1">
        <v>0</v>
      </c>
      <c r="E1363" s="1">
        <v>462.976606</v>
      </c>
      <c r="F1363" s="5" t="s">
        <v>8</v>
      </c>
    </row>
    <row r="1364" spans="1:6" x14ac:dyDescent="0.25">
      <c r="A1364">
        <f t="shared" si="21"/>
        <v>1360</v>
      </c>
      <c r="B1364" s="1">
        <v>2675</v>
      </c>
      <c r="C1364" s="1" t="s">
        <v>3</v>
      </c>
      <c r="D1364" s="1">
        <v>0</v>
      </c>
      <c r="E1364" s="1">
        <v>180.138339</v>
      </c>
      <c r="F1364" s="5" t="s">
        <v>8</v>
      </c>
    </row>
    <row r="1365" spans="1:6" x14ac:dyDescent="0.25">
      <c r="A1365">
        <f t="shared" si="21"/>
        <v>1361</v>
      </c>
      <c r="B1365" s="1">
        <v>2678</v>
      </c>
      <c r="C1365" s="1" t="s">
        <v>3</v>
      </c>
      <c r="D1365" s="1">
        <v>0</v>
      </c>
      <c r="E1365" s="1">
        <v>210.316281</v>
      </c>
      <c r="F1365" s="5" t="s">
        <v>8</v>
      </c>
    </row>
    <row r="1366" spans="1:6" x14ac:dyDescent="0.25">
      <c r="A1366">
        <f t="shared" si="21"/>
        <v>1362</v>
      </c>
      <c r="B1366" s="1">
        <v>2697</v>
      </c>
      <c r="C1366" s="1" t="s">
        <v>3</v>
      </c>
      <c r="D1366" s="1">
        <v>0</v>
      </c>
      <c r="E1366" s="1">
        <v>75.636492000000004</v>
      </c>
      <c r="F1366" s="5" t="s">
        <v>8</v>
      </c>
    </row>
    <row r="1367" spans="1:6" x14ac:dyDescent="0.25">
      <c r="A1367">
        <f t="shared" si="21"/>
        <v>1363</v>
      </c>
      <c r="B1367" s="1">
        <v>2701</v>
      </c>
      <c r="C1367" s="1" t="s">
        <v>3</v>
      </c>
      <c r="D1367" s="1">
        <v>0</v>
      </c>
      <c r="E1367" s="1">
        <v>107.380087</v>
      </c>
      <c r="F1367" s="5" t="s">
        <v>8</v>
      </c>
    </row>
    <row r="1368" spans="1:6" x14ac:dyDescent="0.25">
      <c r="A1368">
        <f t="shared" si="21"/>
        <v>1364</v>
      </c>
      <c r="B1368" s="1">
        <v>2702</v>
      </c>
      <c r="C1368" s="1" t="s">
        <v>3</v>
      </c>
      <c r="D1368" s="1">
        <v>0</v>
      </c>
      <c r="E1368" s="1">
        <v>77.426509999999993</v>
      </c>
      <c r="F1368" s="5" t="s">
        <v>8</v>
      </c>
    </row>
    <row r="1369" spans="1:6" x14ac:dyDescent="0.25">
      <c r="A1369">
        <f t="shared" si="21"/>
        <v>1365</v>
      </c>
      <c r="B1369" s="1">
        <v>2703</v>
      </c>
      <c r="C1369" s="1" t="s">
        <v>3</v>
      </c>
      <c r="D1369" s="1">
        <v>0</v>
      </c>
      <c r="E1369" s="1">
        <v>423.626397</v>
      </c>
      <c r="F1369" s="5" t="s">
        <v>8</v>
      </c>
    </row>
    <row r="1370" spans="1:6" x14ac:dyDescent="0.25">
      <c r="A1370">
        <f t="shared" si="21"/>
        <v>1366</v>
      </c>
      <c r="B1370" s="1">
        <v>2704</v>
      </c>
      <c r="C1370" s="1" t="s">
        <v>3</v>
      </c>
      <c r="D1370" s="1">
        <v>0</v>
      </c>
      <c r="E1370" s="1">
        <v>262.26425899999998</v>
      </c>
      <c r="F1370" s="5" t="s">
        <v>8</v>
      </c>
    </row>
    <row r="1371" spans="1:6" x14ac:dyDescent="0.25">
      <c r="A1371">
        <f t="shared" si="21"/>
        <v>1367</v>
      </c>
      <c r="B1371" s="1">
        <v>2705</v>
      </c>
      <c r="C1371" s="1" t="s">
        <v>3</v>
      </c>
      <c r="D1371" s="1">
        <v>0</v>
      </c>
      <c r="E1371" s="1">
        <v>68.925411999999994</v>
      </c>
      <c r="F1371" s="5" t="s">
        <v>8</v>
      </c>
    </row>
    <row r="1372" spans="1:6" x14ac:dyDescent="0.25">
      <c r="A1372">
        <f t="shared" si="21"/>
        <v>1368</v>
      </c>
      <c r="B1372" s="1">
        <v>2708</v>
      </c>
      <c r="C1372" s="1" t="s">
        <v>3</v>
      </c>
      <c r="D1372" s="1">
        <v>0</v>
      </c>
      <c r="E1372" s="1">
        <v>99.185871000000006</v>
      </c>
      <c r="F1372" s="5" t="s">
        <v>8</v>
      </c>
    </row>
    <row r="1373" spans="1:6" x14ac:dyDescent="0.25">
      <c r="A1373">
        <f t="shared" si="21"/>
        <v>1369</v>
      </c>
      <c r="B1373" s="1">
        <v>2709</v>
      </c>
      <c r="C1373" s="1" t="s">
        <v>3</v>
      </c>
      <c r="D1373" s="1">
        <v>0</v>
      </c>
      <c r="E1373" s="1">
        <v>421.983476</v>
      </c>
      <c r="F1373" s="5" t="s">
        <v>8</v>
      </c>
    </row>
    <row r="1374" spans="1:6" x14ac:dyDescent="0.25">
      <c r="A1374">
        <f t="shared" si="21"/>
        <v>1370</v>
      </c>
      <c r="B1374" s="1">
        <v>2717</v>
      </c>
      <c r="C1374" s="1" t="s">
        <v>3</v>
      </c>
      <c r="D1374" s="1">
        <v>0</v>
      </c>
      <c r="E1374" s="1">
        <v>59.978645999999998</v>
      </c>
      <c r="F1374" s="5" t="s">
        <v>8</v>
      </c>
    </row>
    <row r="1375" spans="1:6" x14ac:dyDescent="0.25">
      <c r="A1375">
        <f t="shared" si="21"/>
        <v>1371</v>
      </c>
      <c r="B1375" s="1">
        <v>2718</v>
      </c>
      <c r="C1375" s="1" t="s">
        <v>3</v>
      </c>
      <c r="D1375" s="1">
        <v>0</v>
      </c>
      <c r="E1375" s="1">
        <v>79.656507000000005</v>
      </c>
      <c r="F1375" s="5" t="s">
        <v>8</v>
      </c>
    </row>
    <row r="1376" spans="1:6" x14ac:dyDescent="0.25">
      <c r="A1376">
        <f t="shared" si="21"/>
        <v>1372</v>
      </c>
      <c r="B1376" s="1">
        <v>2719</v>
      </c>
      <c r="C1376" s="1" t="s">
        <v>3</v>
      </c>
      <c r="D1376" s="1">
        <v>0</v>
      </c>
      <c r="E1376" s="1">
        <v>234.797684</v>
      </c>
      <c r="F1376" s="5" t="s">
        <v>8</v>
      </c>
    </row>
    <row r="1377" spans="1:6" x14ac:dyDescent="0.25">
      <c r="A1377">
        <f t="shared" si="21"/>
        <v>1373</v>
      </c>
      <c r="B1377" s="1">
        <v>2720</v>
      </c>
      <c r="C1377" s="1" t="s">
        <v>3</v>
      </c>
      <c r="D1377" s="1">
        <v>0</v>
      </c>
      <c r="E1377" s="1">
        <v>199.12376699999999</v>
      </c>
      <c r="F1377" s="5" t="s">
        <v>8</v>
      </c>
    </row>
    <row r="1378" spans="1:6" x14ac:dyDescent="0.25">
      <c r="A1378">
        <f t="shared" si="21"/>
        <v>1374</v>
      </c>
      <c r="B1378" s="1">
        <v>2721</v>
      </c>
      <c r="C1378" s="1" t="s">
        <v>3</v>
      </c>
      <c r="D1378" s="1">
        <v>0</v>
      </c>
      <c r="E1378" s="1">
        <v>114.654442</v>
      </c>
      <c r="F1378" s="5" t="s">
        <v>8</v>
      </c>
    </row>
    <row r="1379" spans="1:6" x14ac:dyDescent="0.25">
      <c r="A1379">
        <f t="shared" si="21"/>
        <v>1375</v>
      </c>
      <c r="B1379" s="1">
        <v>2722</v>
      </c>
      <c r="C1379" s="1" t="s">
        <v>3</v>
      </c>
      <c r="D1379" s="1">
        <v>0</v>
      </c>
      <c r="E1379" s="1">
        <v>263.24082399999998</v>
      </c>
      <c r="F1379" s="5" t="s">
        <v>8</v>
      </c>
    </row>
    <row r="1380" spans="1:6" x14ac:dyDescent="0.25">
      <c r="A1380">
        <f t="shared" si="21"/>
        <v>1376</v>
      </c>
      <c r="B1380" s="1">
        <v>2723</v>
      </c>
      <c r="C1380" s="1" t="s">
        <v>3</v>
      </c>
      <c r="D1380" s="1">
        <v>0</v>
      </c>
      <c r="E1380" s="1">
        <v>360.24461600000001</v>
      </c>
      <c r="F1380" s="5" t="s">
        <v>8</v>
      </c>
    </row>
    <row r="1381" spans="1:6" x14ac:dyDescent="0.25">
      <c r="A1381">
        <f t="shared" si="21"/>
        <v>1377</v>
      </c>
      <c r="B1381" s="1">
        <v>2724</v>
      </c>
      <c r="C1381" s="1" t="s">
        <v>3</v>
      </c>
      <c r="D1381" s="1">
        <v>0</v>
      </c>
      <c r="E1381" s="1">
        <v>394.20248400000003</v>
      </c>
      <c r="F1381" s="5" t="s">
        <v>8</v>
      </c>
    </row>
    <row r="1382" spans="1:6" x14ac:dyDescent="0.25">
      <c r="A1382">
        <f t="shared" si="21"/>
        <v>1378</v>
      </c>
      <c r="B1382" s="1">
        <v>2727</v>
      </c>
      <c r="C1382" s="1" t="s">
        <v>3</v>
      </c>
      <c r="D1382" s="1">
        <v>0</v>
      </c>
      <c r="E1382" s="1">
        <v>138.59497200000001</v>
      </c>
      <c r="F1382" s="5" t="s">
        <v>8</v>
      </c>
    </row>
    <row r="1383" spans="1:6" x14ac:dyDescent="0.25">
      <c r="A1383">
        <f t="shared" si="21"/>
        <v>1379</v>
      </c>
      <c r="B1383" s="1">
        <v>2728</v>
      </c>
      <c r="C1383" s="1" t="s">
        <v>3</v>
      </c>
      <c r="D1383" s="1">
        <v>0</v>
      </c>
      <c r="E1383" s="1">
        <v>243.35041100000001</v>
      </c>
      <c r="F1383" s="5" t="s">
        <v>8</v>
      </c>
    </row>
    <row r="1384" spans="1:6" x14ac:dyDescent="0.25">
      <c r="A1384">
        <f t="shared" si="21"/>
        <v>1380</v>
      </c>
      <c r="B1384" s="1">
        <v>2730</v>
      </c>
      <c r="C1384" s="1" t="s">
        <v>3</v>
      </c>
      <c r="D1384" s="1">
        <v>0</v>
      </c>
      <c r="E1384" s="1">
        <v>463.01755900000001</v>
      </c>
      <c r="F1384" s="5" t="s">
        <v>8</v>
      </c>
    </row>
    <row r="1385" spans="1:6" x14ac:dyDescent="0.25">
      <c r="A1385">
        <f t="shared" si="21"/>
        <v>1381</v>
      </c>
      <c r="B1385" s="1">
        <v>2731</v>
      </c>
      <c r="C1385" s="1" t="s">
        <v>3</v>
      </c>
      <c r="D1385" s="1">
        <v>0</v>
      </c>
      <c r="E1385" s="1">
        <v>137.62348299999999</v>
      </c>
      <c r="F1385" s="5" t="s">
        <v>8</v>
      </c>
    </row>
    <row r="1386" spans="1:6" x14ac:dyDescent="0.25">
      <c r="A1386">
        <f t="shared" si="21"/>
        <v>1382</v>
      </c>
      <c r="B1386" s="1">
        <v>2732</v>
      </c>
      <c r="C1386" s="1" t="s">
        <v>3</v>
      </c>
      <c r="D1386" s="1">
        <v>0</v>
      </c>
      <c r="E1386" s="1">
        <v>155.39065600000001</v>
      </c>
      <c r="F1386" s="5" t="s">
        <v>8</v>
      </c>
    </row>
    <row r="1387" spans="1:6" x14ac:dyDescent="0.25">
      <c r="A1387">
        <f t="shared" si="21"/>
        <v>1383</v>
      </c>
      <c r="B1387" s="1">
        <v>2733</v>
      </c>
      <c r="C1387" s="1" t="s">
        <v>3</v>
      </c>
      <c r="D1387" s="1">
        <v>0</v>
      </c>
      <c r="E1387" s="1">
        <v>247.53073699999999</v>
      </c>
      <c r="F1387" s="5" t="s">
        <v>8</v>
      </c>
    </row>
    <row r="1388" spans="1:6" x14ac:dyDescent="0.25">
      <c r="A1388">
        <f t="shared" si="21"/>
        <v>1384</v>
      </c>
      <c r="B1388" s="1">
        <v>2734</v>
      </c>
      <c r="C1388" s="1" t="s">
        <v>3</v>
      </c>
      <c r="D1388" s="1">
        <v>0</v>
      </c>
      <c r="E1388" s="1">
        <v>268.33190999999999</v>
      </c>
      <c r="F1388" s="5" t="s">
        <v>8</v>
      </c>
    </row>
    <row r="1389" spans="1:6" x14ac:dyDescent="0.25">
      <c r="A1389">
        <f t="shared" si="21"/>
        <v>1385</v>
      </c>
      <c r="B1389" s="1">
        <v>2735</v>
      </c>
      <c r="C1389" s="1" t="s">
        <v>3</v>
      </c>
      <c r="D1389" s="1">
        <v>0</v>
      </c>
      <c r="E1389" s="1">
        <v>159.779945</v>
      </c>
      <c r="F1389" s="5" t="s">
        <v>8</v>
      </c>
    </row>
    <row r="1390" spans="1:6" x14ac:dyDescent="0.25">
      <c r="A1390">
        <f t="shared" si="21"/>
        <v>1386</v>
      </c>
      <c r="B1390" s="1">
        <v>2736</v>
      </c>
      <c r="C1390" s="1" t="s">
        <v>3</v>
      </c>
      <c r="D1390" s="1">
        <v>0</v>
      </c>
      <c r="E1390" s="1">
        <v>97.589241000000001</v>
      </c>
      <c r="F1390" s="5" t="s">
        <v>8</v>
      </c>
    </row>
    <row r="1391" spans="1:6" x14ac:dyDescent="0.25">
      <c r="A1391">
        <f t="shared" si="21"/>
        <v>1387</v>
      </c>
      <c r="B1391" s="1">
        <v>2737</v>
      </c>
      <c r="C1391" s="1" t="s">
        <v>3</v>
      </c>
      <c r="D1391" s="1">
        <v>0</v>
      </c>
      <c r="E1391" s="1">
        <v>143.11884599999999</v>
      </c>
      <c r="F1391" s="5" t="s">
        <v>8</v>
      </c>
    </row>
    <row r="1392" spans="1:6" x14ac:dyDescent="0.25">
      <c r="A1392">
        <f t="shared" si="21"/>
        <v>1388</v>
      </c>
      <c r="B1392" s="1">
        <v>2738</v>
      </c>
      <c r="C1392" s="1" t="s">
        <v>3</v>
      </c>
      <c r="D1392" s="1">
        <v>0</v>
      </c>
      <c r="E1392" s="1">
        <v>123.006518</v>
      </c>
      <c r="F1392" s="5" t="s">
        <v>8</v>
      </c>
    </row>
    <row r="1393" spans="1:6" x14ac:dyDescent="0.25">
      <c r="A1393">
        <f t="shared" si="21"/>
        <v>1389</v>
      </c>
      <c r="B1393" s="1">
        <v>2739</v>
      </c>
      <c r="C1393" s="1" t="s">
        <v>3</v>
      </c>
      <c r="D1393" s="1">
        <v>0</v>
      </c>
      <c r="E1393" s="1">
        <v>276.30167299999999</v>
      </c>
      <c r="F1393" s="5" t="s">
        <v>8</v>
      </c>
    </row>
    <row r="1394" spans="1:6" x14ac:dyDescent="0.25">
      <c r="A1394">
        <f t="shared" si="21"/>
        <v>1390</v>
      </c>
      <c r="B1394" s="1">
        <v>2740</v>
      </c>
      <c r="C1394" s="1" t="s">
        <v>3</v>
      </c>
      <c r="D1394" s="1">
        <v>0</v>
      </c>
      <c r="E1394" s="1">
        <v>185.06841399999999</v>
      </c>
      <c r="F1394" s="5" t="s">
        <v>8</v>
      </c>
    </row>
    <row r="1395" spans="1:6" x14ac:dyDescent="0.25">
      <c r="A1395">
        <f t="shared" si="21"/>
        <v>1391</v>
      </c>
      <c r="B1395" s="1">
        <v>2741</v>
      </c>
      <c r="C1395" s="1" t="s">
        <v>3</v>
      </c>
      <c r="D1395" s="1">
        <v>0</v>
      </c>
      <c r="E1395" s="1">
        <v>363.09576399999997</v>
      </c>
      <c r="F1395" s="5" t="s">
        <v>8</v>
      </c>
    </row>
    <row r="1396" spans="1:6" x14ac:dyDescent="0.25">
      <c r="A1396">
        <f t="shared" si="21"/>
        <v>1392</v>
      </c>
      <c r="B1396" s="1">
        <v>2742</v>
      </c>
      <c r="C1396" s="1" t="s">
        <v>3</v>
      </c>
      <c r="D1396" s="1">
        <v>0</v>
      </c>
      <c r="E1396" s="1">
        <v>137.618145</v>
      </c>
      <c r="F1396" s="5" t="s">
        <v>8</v>
      </c>
    </row>
    <row r="1397" spans="1:6" x14ac:dyDescent="0.25">
      <c r="A1397">
        <f t="shared" si="21"/>
        <v>1393</v>
      </c>
      <c r="B1397" s="1">
        <v>2743</v>
      </c>
      <c r="C1397" s="1" t="s">
        <v>3</v>
      </c>
      <c r="D1397" s="1">
        <v>0</v>
      </c>
      <c r="E1397" s="1">
        <v>141.39393200000001</v>
      </c>
      <c r="F1397" s="5" t="s">
        <v>8</v>
      </c>
    </row>
    <row r="1398" spans="1:6" x14ac:dyDescent="0.25">
      <c r="A1398">
        <f t="shared" si="21"/>
        <v>1394</v>
      </c>
      <c r="B1398" s="1">
        <v>2744</v>
      </c>
      <c r="C1398" s="1" t="s">
        <v>3</v>
      </c>
      <c r="D1398" s="1">
        <v>0</v>
      </c>
      <c r="E1398" s="1">
        <v>135.09225599999999</v>
      </c>
      <c r="F1398" s="5" t="s">
        <v>8</v>
      </c>
    </row>
    <row r="1399" spans="1:6" x14ac:dyDescent="0.25">
      <c r="A1399">
        <f t="shared" si="21"/>
        <v>1395</v>
      </c>
      <c r="B1399" s="1">
        <v>2745</v>
      </c>
      <c r="C1399" s="1" t="s">
        <v>3</v>
      </c>
      <c r="D1399" s="1">
        <v>0</v>
      </c>
      <c r="E1399" s="1">
        <v>47.386215</v>
      </c>
      <c r="F1399" s="5" t="s">
        <v>8</v>
      </c>
    </row>
    <row r="1400" spans="1:6" x14ac:dyDescent="0.25">
      <c r="A1400">
        <f t="shared" si="21"/>
        <v>1396</v>
      </c>
      <c r="B1400" s="1">
        <v>2746</v>
      </c>
      <c r="C1400" s="1" t="s">
        <v>3</v>
      </c>
      <c r="D1400" s="1">
        <v>0</v>
      </c>
      <c r="E1400" s="1">
        <v>164.757274</v>
      </c>
      <c r="F1400" s="5" t="s">
        <v>8</v>
      </c>
    </row>
    <row r="1401" spans="1:6" x14ac:dyDescent="0.25">
      <c r="A1401">
        <f t="shared" si="21"/>
        <v>1397</v>
      </c>
      <c r="B1401" s="1">
        <v>2747</v>
      </c>
      <c r="C1401" s="1" t="s">
        <v>3</v>
      </c>
      <c r="D1401" s="1">
        <v>0</v>
      </c>
      <c r="E1401" s="1">
        <v>130.88203799999999</v>
      </c>
      <c r="F1401" s="5" t="s">
        <v>8</v>
      </c>
    </row>
    <row r="1402" spans="1:6" x14ac:dyDescent="0.25">
      <c r="A1402">
        <f t="shared" si="21"/>
        <v>1398</v>
      </c>
      <c r="B1402" s="1">
        <v>2748</v>
      </c>
      <c r="C1402" s="1" t="s">
        <v>3</v>
      </c>
      <c r="D1402" s="1">
        <v>0</v>
      </c>
      <c r="E1402" s="1">
        <v>57.308582000000001</v>
      </c>
      <c r="F1402" s="5" t="s">
        <v>8</v>
      </c>
    </row>
    <row r="1403" spans="1:6" x14ac:dyDescent="0.25">
      <c r="A1403">
        <f t="shared" si="21"/>
        <v>1399</v>
      </c>
      <c r="B1403" s="1">
        <v>2749</v>
      </c>
      <c r="C1403" s="1" t="s">
        <v>3</v>
      </c>
      <c r="D1403" s="1">
        <v>0</v>
      </c>
      <c r="E1403" s="1">
        <v>154.88242199999999</v>
      </c>
      <c r="F1403" s="5" t="s">
        <v>8</v>
      </c>
    </row>
    <row r="1404" spans="1:6" x14ac:dyDescent="0.25">
      <c r="A1404">
        <f t="shared" si="21"/>
        <v>1400</v>
      </c>
      <c r="B1404" s="1">
        <v>2751</v>
      </c>
      <c r="C1404" s="1" t="s">
        <v>3</v>
      </c>
      <c r="D1404" s="1">
        <v>0</v>
      </c>
      <c r="E1404" s="1">
        <v>384.28126200000003</v>
      </c>
      <c r="F1404" s="5" t="s">
        <v>8</v>
      </c>
    </row>
    <row r="1405" spans="1:6" x14ac:dyDescent="0.25">
      <c r="A1405">
        <f t="shared" si="21"/>
        <v>1401</v>
      </c>
      <c r="B1405" s="1">
        <v>2752</v>
      </c>
      <c r="C1405" s="1" t="s">
        <v>3</v>
      </c>
      <c r="D1405" s="1">
        <v>0</v>
      </c>
      <c r="E1405" s="1">
        <v>161.81673000000001</v>
      </c>
      <c r="F1405" s="5" t="s">
        <v>8</v>
      </c>
    </row>
    <row r="1406" spans="1:6" x14ac:dyDescent="0.25">
      <c r="A1406">
        <f t="shared" si="21"/>
        <v>1402</v>
      </c>
      <c r="B1406" s="1">
        <v>2753</v>
      </c>
      <c r="C1406" s="1" t="s">
        <v>3</v>
      </c>
      <c r="D1406" s="1">
        <v>0</v>
      </c>
      <c r="E1406" s="1">
        <v>344.63493299999999</v>
      </c>
      <c r="F1406" s="5" t="s">
        <v>8</v>
      </c>
    </row>
    <row r="1407" spans="1:6" x14ac:dyDescent="0.25">
      <c r="A1407">
        <f t="shared" si="21"/>
        <v>1403</v>
      </c>
      <c r="B1407" s="1">
        <v>2754</v>
      </c>
      <c r="C1407" s="1" t="s">
        <v>3</v>
      </c>
      <c r="D1407" s="1">
        <v>0</v>
      </c>
      <c r="E1407" s="1">
        <v>399.647627</v>
      </c>
      <c r="F1407" s="5" t="s">
        <v>8</v>
      </c>
    </row>
    <row r="1408" spans="1:6" x14ac:dyDescent="0.25">
      <c r="A1408">
        <f t="shared" si="21"/>
        <v>1404</v>
      </c>
      <c r="B1408" s="1">
        <v>2759</v>
      </c>
      <c r="C1408" s="1" t="s">
        <v>3</v>
      </c>
      <c r="D1408" s="1">
        <v>0</v>
      </c>
      <c r="E1408" s="1">
        <v>250.70929699999999</v>
      </c>
      <c r="F1408" s="5" t="s">
        <v>8</v>
      </c>
    </row>
    <row r="1409" spans="1:6" x14ac:dyDescent="0.25">
      <c r="A1409">
        <f t="shared" si="21"/>
        <v>1405</v>
      </c>
      <c r="B1409" s="1">
        <v>2760</v>
      </c>
      <c r="C1409" s="1" t="s">
        <v>3</v>
      </c>
      <c r="D1409" s="1">
        <v>0</v>
      </c>
      <c r="E1409" s="1">
        <v>165.868247</v>
      </c>
      <c r="F1409" s="5" t="s">
        <v>8</v>
      </c>
    </row>
    <row r="1410" spans="1:6" x14ac:dyDescent="0.25">
      <c r="A1410">
        <f t="shared" si="21"/>
        <v>1406</v>
      </c>
      <c r="B1410" s="1">
        <v>2761</v>
      </c>
      <c r="C1410" s="1" t="s">
        <v>3</v>
      </c>
      <c r="D1410" s="1">
        <v>0</v>
      </c>
      <c r="E1410" s="1">
        <v>218.34301099999999</v>
      </c>
      <c r="F1410" s="5" t="s">
        <v>8</v>
      </c>
    </row>
    <row r="1411" spans="1:6" x14ac:dyDescent="0.25">
      <c r="A1411">
        <f t="shared" si="21"/>
        <v>1407</v>
      </c>
      <c r="B1411" s="1">
        <v>2762</v>
      </c>
      <c r="C1411" s="1" t="s">
        <v>3</v>
      </c>
      <c r="D1411" s="1">
        <v>0</v>
      </c>
      <c r="E1411" s="1">
        <v>293.64558099999999</v>
      </c>
      <c r="F1411" s="5" t="s">
        <v>8</v>
      </c>
    </row>
    <row r="1412" spans="1:6" x14ac:dyDescent="0.25">
      <c r="A1412">
        <f t="shared" si="21"/>
        <v>1408</v>
      </c>
      <c r="B1412" s="1">
        <v>2767</v>
      </c>
      <c r="C1412" s="1" t="s">
        <v>3</v>
      </c>
      <c r="D1412" s="1">
        <v>0</v>
      </c>
      <c r="E1412" s="1">
        <v>160.52199400000001</v>
      </c>
      <c r="F1412" s="5" t="s">
        <v>8</v>
      </c>
    </row>
    <row r="1413" spans="1:6" x14ac:dyDescent="0.25">
      <c r="A1413">
        <f t="shared" si="21"/>
        <v>1409</v>
      </c>
      <c r="B1413" s="1">
        <v>2768</v>
      </c>
      <c r="C1413" s="1" t="s">
        <v>3</v>
      </c>
      <c r="D1413" s="1">
        <v>0</v>
      </c>
      <c r="E1413" s="1">
        <v>103.079616</v>
      </c>
      <c r="F1413" s="5" t="s">
        <v>8</v>
      </c>
    </row>
    <row r="1414" spans="1:6" x14ac:dyDescent="0.25">
      <c r="A1414">
        <f t="shared" si="21"/>
        <v>1410</v>
      </c>
      <c r="B1414" s="1">
        <v>2769</v>
      </c>
      <c r="C1414" s="1" t="s">
        <v>3</v>
      </c>
      <c r="D1414" s="1">
        <v>0</v>
      </c>
      <c r="E1414" s="1">
        <v>106.10530300000001</v>
      </c>
      <c r="F1414" s="5" t="s">
        <v>8</v>
      </c>
    </row>
    <row r="1415" spans="1:6" x14ac:dyDescent="0.25">
      <c r="A1415">
        <f t="shared" ref="A1415:A1478" si="22">A1414+1</f>
        <v>1411</v>
      </c>
      <c r="B1415" s="1">
        <v>2770</v>
      </c>
      <c r="C1415" s="1" t="s">
        <v>3</v>
      </c>
      <c r="D1415" s="1">
        <v>0</v>
      </c>
      <c r="E1415" s="1">
        <v>179.03261599999999</v>
      </c>
      <c r="F1415" s="5" t="s">
        <v>8</v>
      </c>
    </row>
    <row r="1416" spans="1:6" x14ac:dyDescent="0.25">
      <c r="A1416">
        <f t="shared" si="22"/>
        <v>1412</v>
      </c>
      <c r="B1416" s="1">
        <v>2784</v>
      </c>
      <c r="C1416" s="1" t="s">
        <v>3</v>
      </c>
      <c r="D1416" s="1">
        <v>0</v>
      </c>
      <c r="E1416" s="1">
        <v>113.549244</v>
      </c>
      <c r="F1416" s="5" t="s">
        <v>8</v>
      </c>
    </row>
    <row r="1417" spans="1:6" x14ac:dyDescent="0.25">
      <c r="A1417">
        <f t="shared" si="22"/>
        <v>1413</v>
      </c>
      <c r="B1417" s="1">
        <v>2785</v>
      </c>
      <c r="C1417" s="1" t="s">
        <v>3</v>
      </c>
      <c r="D1417" s="1">
        <v>0</v>
      </c>
      <c r="E1417" s="1">
        <v>10.197222999999999</v>
      </c>
      <c r="F1417" s="5" t="s">
        <v>8</v>
      </c>
    </row>
    <row r="1418" spans="1:6" x14ac:dyDescent="0.25">
      <c r="A1418">
        <f t="shared" si="22"/>
        <v>1414</v>
      </c>
      <c r="B1418" s="1">
        <v>2805</v>
      </c>
      <c r="C1418" s="1" t="s">
        <v>3</v>
      </c>
      <c r="D1418" s="1">
        <v>0</v>
      </c>
      <c r="E1418" s="1">
        <v>256.14410500000002</v>
      </c>
      <c r="F1418" s="5" t="s">
        <v>8</v>
      </c>
    </row>
    <row r="1419" spans="1:6" x14ac:dyDescent="0.25">
      <c r="A1419">
        <f t="shared" si="22"/>
        <v>1415</v>
      </c>
      <c r="B1419" s="1">
        <v>2807</v>
      </c>
      <c r="C1419" s="1" t="s">
        <v>3</v>
      </c>
      <c r="D1419" s="1">
        <v>0</v>
      </c>
      <c r="E1419" s="1">
        <v>188.79808600000001</v>
      </c>
      <c r="F1419" s="5" t="s">
        <v>8</v>
      </c>
    </row>
    <row r="1420" spans="1:6" x14ac:dyDescent="0.25">
      <c r="A1420">
        <f t="shared" si="22"/>
        <v>1416</v>
      </c>
      <c r="B1420" s="1">
        <v>2808</v>
      </c>
      <c r="C1420" s="1" t="s">
        <v>3</v>
      </c>
      <c r="D1420" s="1">
        <v>0</v>
      </c>
      <c r="E1420" s="1">
        <v>598.27488600000004</v>
      </c>
      <c r="F1420" s="5" t="s">
        <v>8</v>
      </c>
    </row>
    <row r="1421" spans="1:6" x14ac:dyDescent="0.25">
      <c r="A1421">
        <f t="shared" si="22"/>
        <v>1417</v>
      </c>
      <c r="B1421" s="1">
        <v>2809</v>
      </c>
      <c r="C1421" s="1" t="s">
        <v>3</v>
      </c>
      <c r="D1421" s="1">
        <v>0</v>
      </c>
      <c r="E1421" s="1">
        <v>960.78506200000004</v>
      </c>
      <c r="F1421" s="5" t="s">
        <v>8</v>
      </c>
    </row>
    <row r="1422" spans="1:6" x14ac:dyDescent="0.25">
      <c r="A1422">
        <f t="shared" si="22"/>
        <v>1418</v>
      </c>
      <c r="B1422" s="1">
        <v>2810</v>
      </c>
      <c r="C1422" s="1" t="s">
        <v>3</v>
      </c>
      <c r="D1422" s="1">
        <v>0</v>
      </c>
      <c r="E1422" s="1">
        <v>493.03904</v>
      </c>
      <c r="F1422" s="5" t="s">
        <v>8</v>
      </c>
    </row>
    <row r="1423" spans="1:6" x14ac:dyDescent="0.25">
      <c r="A1423">
        <f t="shared" si="22"/>
        <v>1419</v>
      </c>
      <c r="B1423" s="1">
        <v>2811</v>
      </c>
      <c r="C1423" s="1" t="s">
        <v>3</v>
      </c>
      <c r="D1423" s="1">
        <v>0</v>
      </c>
      <c r="E1423" s="1">
        <v>489.518508</v>
      </c>
      <c r="F1423" s="5" t="s">
        <v>8</v>
      </c>
    </row>
    <row r="1424" spans="1:6" x14ac:dyDescent="0.25">
      <c r="A1424">
        <f t="shared" si="22"/>
        <v>1420</v>
      </c>
      <c r="B1424" s="1">
        <v>2813</v>
      </c>
      <c r="C1424" s="1" t="s">
        <v>3</v>
      </c>
      <c r="D1424" s="1">
        <v>0</v>
      </c>
      <c r="E1424" s="1">
        <v>290.73977600000001</v>
      </c>
      <c r="F1424" s="5" t="s">
        <v>8</v>
      </c>
    </row>
    <row r="1425" spans="1:6" x14ac:dyDescent="0.25">
      <c r="A1425">
        <f t="shared" si="22"/>
        <v>1421</v>
      </c>
      <c r="B1425" s="1">
        <v>2814</v>
      </c>
      <c r="C1425" s="1" t="s">
        <v>3</v>
      </c>
      <c r="D1425" s="1">
        <v>0</v>
      </c>
      <c r="E1425" s="1">
        <v>140.67568499999999</v>
      </c>
      <c r="F1425" s="5" t="s">
        <v>8</v>
      </c>
    </row>
    <row r="1426" spans="1:6" x14ac:dyDescent="0.25">
      <c r="A1426">
        <f t="shared" si="22"/>
        <v>1422</v>
      </c>
      <c r="B1426" s="1">
        <v>2815</v>
      </c>
      <c r="C1426" s="1" t="s">
        <v>3</v>
      </c>
      <c r="D1426" s="1">
        <v>0</v>
      </c>
      <c r="E1426" s="1">
        <v>278.889657</v>
      </c>
      <c r="F1426" s="5" t="s">
        <v>8</v>
      </c>
    </row>
    <row r="1427" spans="1:6" x14ac:dyDescent="0.25">
      <c r="A1427">
        <f t="shared" si="22"/>
        <v>1423</v>
      </c>
      <c r="B1427" s="1">
        <v>2816</v>
      </c>
      <c r="C1427" s="1" t="s">
        <v>3</v>
      </c>
      <c r="D1427" s="1">
        <v>0</v>
      </c>
      <c r="E1427" s="1">
        <v>281.47107699999998</v>
      </c>
      <c r="F1427" s="5" t="s">
        <v>8</v>
      </c>
    </row>
    <row r="1428" spans="1:6" x14ac:dyDescent="0.25">
      <c r="A1428">
        <f t="shared" si="22"/>
        <v>1424</v>
      </c>
      <c r="B1428" s="1">
        <v>2817</v>
      </c>
      <c r="C1428" s="1" t="s">
        <v>3</v>
      </c>
      <c r="D1428" s="1">
        <v>0</v>
      </c>
      <c r="E1428" s="1">
        <v>211.195189</v>
      </c>
      <c r="F1428" s="5" t="s">
        <v>8</v>
      </c>
    </row>
    <row r="1429" spans="1:6" x14ac:dyDescent="0.25">
      <c r="A1429">
        <f t="shared" si="22"/>
        <v>1425</v>
      </c>
      <c r="B1429" s="1">
        <v>2818</v>
      </c>
      <c r="C1429" s="1" t="s">
        <v>3</v>
      </c>
      <c r="D1429" s="1">
        <v>0</v>
      </c>
      <c r="E1429" s="1">
        <v>269.318625</v>
      </c>
      <c r="F1429" s="5" t="s">
        <v>8</v>
      </c>
    </row>
    <row r="1430" spans="1:6" x14ac:dyDescent="0.25">
      <c r="A1430">
        <f t="shared" si="22"/>
        <v>1426</v>
      </c>
      <c r="B1430" s="1">
        <v>2819</v>
      </c>
      <c r="C1430" s="1" t="s">
        <v>3</v>
      </c>
      <c r="D1430" s="1">
        <v>0</v>
      </c>
      <c r="E1430" s="1">
        <v>402.256349</v>
      </c>
      <c r="F1430" s="5" t="s">
        <v>8</v>
      </c>
    </row>
    <row r="1431" spans="1:6" x14ac:dyDescent="0.25">
      <c r="A1431">
        <f t="shared" si="22"/>
        <v>1427</v>
      </c>
      <c r="B1431" s="1">
        <v>2820</v>
      </c>
      <c r="C1431" s="1" t="s">
        <v>3</v>
      </c>
      <c r="D1431" s="1">
        <v>0</v>
      </c>
      <c r="E1431" s="1">
        <v>206.319717</v>
      </c>
      <c r="F1431" s="5" t="s">
        <v>8</v>
      </c>
    </row>
    <row r="1432" spans="1:6" x14ac:dyDescent="0.25">
      <c r="A1432">
        <f t="shared" si="22"/>
        <v>1428</v>
      </c>
      <c r="B1432" s="1">
        <v>2821</v>
      </c>
      <c r="C1432" s="1" t="s">
        <v>3</v>
      </c>
      <c r="D1432" s="1">
        <v>0</v>
      </c>
      <c r="E1432" s="1">
        <v>175.078755</v>
      </c>
      <c r="F1432" s="5" t="s">
        <v>8</v>
      </c>
    </row>
    <row r="1433" spans="1:6" x14ac:dyDescent="0.25">
      <c r="A1433">
        <f t="shared" si="22"/>
        <v>1429</v>
      </c>
      <c r="B1433" s="1">
        <v>2822</v>
      </c>
      <c r="C1433" s="1" t="s">
        <v>3</v>
      </c>
      <c r="D1433" s="1">
        <v>0</v>
      </c>
      <c r="E1433" s="1">
        <v>394.80729700000001</v>
      </c>
      <c r="F1433" s="5" t="s">
        <v>8</v>
      </c>
    </row>
    <row r="1434" spans="1:6" x14ac:dyDescent="0.25">
      <c r="A1434">
        <f t="shared" si="22"/>
        <v>1430</v>
      </c>
      <c r="B1434" s="1">
        <v>2823</v>
      </c>
      <c r="C1434" s="1" t="s">
        <v>3</v>
      </c>
      <c r="D1434" s="1">
        <v>0</v>
      </c>
      <c r="E1434" s="1">
        <v>270.67846500000002</v>
      </c>
      <c r="F1434" s="5" t="s">
        <v>8</v>
      </c>
    </row>
    <row r="1435" spans="1:6" x14ac:dyDescent="0.25">
      <c r="A1435">
        <f t="shared" si="22"/>
        <v>1431</v>
      </c>
      <c r="B1435" s="1">
        <v>2824</v>
      </c>
      <c r="C1435" s="1" t="s">
        <v>3</v>
      </c>
      <c r="D1435" s="1">
        <v>0</v>
      </c>
      <c r="E1435" s="1">
        <v>250.66519400000001</v>
      </c>
      <c r="F1435" s="5" t="s">
        <v>8</v>
      </c>
    </row>
    <row r="1436" spans="1:6" x14ac:dyDescent="0.25">
      <c r="A1436">
        <f t="shared" si="22"/>
        <v>1432</v>
      </c>
      <c r="B1436" s="1">
        <v>2825</v>
      </c>
      <c r="C1436" s="1" t="s">
        <v>3</v>
      </c>
      <c r="D1436" s="1">
        <v>0</v>
      </c>
      <c r="E1436" s="1">
        <v>279.69121000000001</v>
      </c>
      <c r="F1436" s="5" t="s">
        <v>8</v>
      </c>
    </row>
    <row r="1437" spans="1:6" x14ac:dyDescent="0.25">
      <c r="A1437">
        <f t="shared" si="22"/>
        <v>1433</v>
      </c>
      <c r="B1437" s="1">
        <v>2826</v>
      </c>
      <c r="C1437" s="1" t="s">
        <v>3</v>
      </c>
      <c r="D1437" s="1">
        <v>0</v>
      </c>
      <c r="E1437" s="1">
        <v>338.65995099999998</v>
      </c>
      <c r="F1437" s="5" t="s">
        <v>8</v>
      </c>
    </row>
    <row r="1438" spans="1:6" x14ac:dyDescent="0.25">
      <c r="A1438">
        <f t="shared" si="22"/>
        <v>1434</v>
      </c>
      <c r="B1438" s="1">
        <v>2827</v>
      </c>
      <c r="C1438" s="1" t="s">
        <v>3</v>
      </c>
      <c r="D1438" s="1">
        <v>0</v>
      </c>
      <c r="E1438" s="1">
        <v>68.611528000000007</v>
      </c>
      <c r="F1438" s="5" t="s">
        <v>8</v>
      </c>
    </row>
    <row r="1439" spans="1:6" x14ac:dyDescent="0.25">
      <c r="A1439">
        <f t="shared" si="22"/>
        <v>1435</v>
      </c>
      <c r="B1439" s="1">
        <v>2828</v>
      </c>
      <c r="C1439" s="1" t="s">
        <v>3</v>
      </c>
      <c r="D1439" s="1">
        <v>0</v>
      </c>
      <c r="E1439" s="1">
        <v>137.235658</v>
      </c>
      <c r="F1439" s="5" t="s">
        <v>8</v>
      </c>
    </row>
    <row r="1440" spans="1:6" x14ac:dyDescent="0.25">
      <c r="A1440">
        <f t="shared" si="22"/>
        <v>1436</v>
      </c>
      <c r="B1440" s="1">
        <v>2829</v>
      </c>
      <c r="C1440" s="1" t="s">
        <v>3</v>
      </c>
      <c r="D1440" s="1">
        <v>0</v>
      </c>
      <c r="E1440" s="1">
        <v>103.559935</v>
      </c>
      <c r="F1440" s="5" t="s">
        <v>8</v>
      </c>
    </row>
    <row r="1441" spans="1:6" x14ac:dyDescent="0.25">
      <c r="A1441">
        <f t="shared" si="22"/>
        <v>1437</v>
      </c>
      <c r="B1441" s="1">
        <v>2833</v>
      </c>
      <c r="C1441" s="1" t="s">
        <v>3</v>
      </c>
      <c r="D1441" s="1">
        <v>0</v>
      </c>
      <c r="E1441" s="1">
        <v>113.55029399999999</v>
      </c>
      <c r="F1441" s="5" t="s">
        <v>8</v>
      </c>
    </row>
    <row r="1442" spans="1:6" x14ac:dyDescent="0.25">
      <c r="A1442">
        <f t="shared" si="22"/>
        <v>1438</v>
      </c>
      <c r="B1442" s="1">
        <v>2834</v>
      </c>
      <c r="C1442" s="1" t="s">
        <v>3</v>
      </c>
      <c r="D1442" s="1">
        <v>0</v>
      </c>
      <c r="E1442" s="1">
        <v>253.770949</v>
      </c>
      <c r="F1442" s="5" t="s">
        <v>8</v>
      </c>
    </row>
    <row r="1443" spans="1:6" x14ac:dyDescent="0.25">
      <c r="A1443">
        <f t="shared" si="22"/>
        <v>1439</v>
      </c>
      <c r="B1443" s="1">
        <v>2835</v>
      </c>
      <c r="C1443" s="1" t="s">
        <v>3</v>
      </c>
      <c r="D1443" s="1">
        <v>0</v>
      </c>
      <c r="E1443" s="1">
        <v>124.681029</v>
      </c>
      <c r="F1443" s="5" t="s">
        <v>8</v>
      </c>
    </row>
    <row r="1444" spans="1:6" x14ac:dyDescent="0.25">
      <c r="A1444">
        <f t="shared" si="22"/>
        <v>1440</v>
      </c>
      <c r="B1444" s="1">
        <v>2836</v>
      </c>
      <c r="C1444" s="1" t="s">
        <v>3</v>
      </c>
      <c r="D1444" s="1">
        <v>0</v>
      </c>
      <c r="E1444" s="1">
        <v>127.80874799999999</v>
      </c>
      <c r="F1444" s="5" t="s">
        <v>8</v>
      </c>
    </row>
    <row r="1445" spans="1:6" x14ac:dyDescent="0.25">
      <c r="A1445">
        <f t="shared" si="22"/>
        <v>1441</v>
      </c>
      <c r="B1445" s="1">
        <v>2839</v>
      </c>
      <c r="C1445" s="1" t="s">
        <v>3</v>
      </c>
      <c r="D1445" s="1">
        <v>0</v>
      </c>
      <c r="E1445" s="1">
        <v>110.423188</v>
      </c>
      <c r="F1445" s="5" t="s">
        <v>8</v>
      </c>
    </row>
    <row r="1446" spans="1:6" x14ac:dyDescent="0.25">
      <c r="A1446">
        <f t="shared" si="22"/>
        <v>1442</v>
      </c>
      <c r="B1446" s="1">
        <v>2840</v>
      </c>
      <c r="C1446" s="1" t="s">
        <v>3</v>
      </c>
      <c r="D1446" s="1">
        <v>0</v>
      </c>
      <c r="E1446" s="1">
        <v>124.45036399999999</v>
      </c>
      <c r="F1446" s="5" t="s">
        <v>8</v>
      </c>
    </row>
    <row r="1447" spans="1:6" x14ac:dyDescent="0.25">
      <c r="A1447">
        <f t="shared" si="22"/>
        <v>1443</v>
      </c>
      <c r="B1447" s="1">
        <v>2841</v>
      </c>
      <c r="C1447" s="1" t="s">
        <v>3</v>
      </c>
      <c r="D1447" s="1">
        <v>0</v>
      </c>
      <c r="E1447" s="1">
        <v>132.76923199999999</v>
      </c>
      <c r="F1447" s="5" t="s">
        <v>8</v>
      </c>
    </row>
    <row r="1448" spans="1:6" x14ac:dyDescent="0.25">
      <c r="A1448">
        <f t="shared" si="22"/>
        <v>1444</v>
      </c>
      <c r="B1448" s="1">
        <v>2842</v>
      </c>
      <c r="C1448" s="1" t="s">
        <v>3</v>
      </c>
      <c r="D1448" s="1">
        <v>0</v>
      </c>
      <c r="E1448" s="1">
        <v>60.000523000000001</v>
      </c>
      <c r="F1448" s="5" t="s">
        <v>8</v>
      </c>
    </row>
    <row r="1449" spans="1:6" x14ac:dyDescent="0.25">
      <c r="A1449">
        <f t="shared" si="22"/>
        <v>1445</v>
      </c>
      <c r="B1449" s="1">
        <v>2843</v>
      </c>
      <c r="C1449" s="1" t="s">
        <v>3</v>
      </c>
      <c r="D1449" s="1">
        <v>0</v>
      </c>
      <c r="E1449" s="1">
        <v>335.87516799999997</v>
      </c>
      <c r="F1449" s="5" t="s">
        <v>8</v>
      </c>
    </row>
    <row r="1450" spans="1:6" x14ac:dyDescent="0.25">
      <c r="A1450">
        <f t="shared" si="22"/>
        <v>1446</v>
      </c>
      <c r="B1450" s="1">
        <v>2844</v>
      </c>
      <c r="C1450" s="1" t="s">
        <v>3</v>
      </c>
      <c r="D1450" s="1">
        <v>0</v>
      </c>
      <c r="E1450" s="1">
        <v>186.18708799999999</v>
      </c>
      <c r="F1450" s="5" t="s">
        <v>8</v>
      </c>
    </row>
    <row r="1451" spans="1:6" x14ac:dyDescent="0.25">
      <c r="A1451">
        <f t="shared" si="22"/>
        <v>1447</v>
      </c>
      <c r="B1451" s="1">
        <v>2845</v>
      </c>
      <c r="C1451" s="1" t="s">
        <v>3</v>
      </c>
      <c r="D1451" s="1">
        <v>0</v>
      </c>
      <c r="E1451" s="1">
        <v>77.689728000000002</v>
      </c>
      <c r="F1451" s="5" t="s">
        <v>8</v>
      </c>
    </row>
    <row r="1452" spans="1:6" x14ac:dyDescent="0.25">
      <c r="A1452">
        <f t="shared" si="22"/>
        <v>1448</v>
      </c>
      <c r="B1452" s="1">
        <v>2847</v>
      </c>
      <c r="C1452" s="1" t="s">
        <v>3</v>
      </c>
      <c r="D1452" s="1">
        <v>0</v>
      </c>
      <c r="E1452" s="1">
        <v>57.88402</v>
      </c>
      <c r="F1452" s="5" t="s">
        <v>8</v>
      </c>
    </row>
    <row r="1453" spans="1:6" x14ac:dyDescent="0.25">
      <c r="A1453">
        <f t="shared" si="22"/>
        <v>1449</v>
      </c>
      <c r="B1453" s="1">
        <v>2848</v>
      </c>
      <c r="C1453" s="1" t="s">
        <v>3</v>
      </c>
      <c r="D1453" s="1">
        <v>0</v>
      </c>
      <c r="E1453" s="1">
        <v>210.65230299999999</v>
      </c>
      <c r="F1453" s="5" t="s">
        <v>8</v>
      </c>
    </row>
    <row r="1454" spans="1:6" x14ac:dyDescent="0.25">
      <c r="A1454">
        <f t="shared" si="22"/>
        <v>1450</v>
      </c>
      <c r="B1454" s="1">
        <v>2849</v>
      </c>
      <c r="C1454" s="1" t="s">
        <v>3</v>
      </c>
      <c r="D1454" s="1">
        <v>0</v>
      </c>
      <c r="E1454" s="1">
        <v>178.53838300000001</v>
      </c>
      <c r="F1454" s="5" t="s">
        <v>8</v>
      </c>
    </row>
    <row r="1455" spans="1:6" x14ac:dyDescent="0.25">
      <c r="A1455">
        <f t="shared" si="22"/>
        <v>1451</v>
      </c>
      <c r="B1455" s="1">
        <v>2850</v>
      </c>
      <c r="C1455" s="1" t="s">
        <v>3</v>
      </c>
      <c r="D1455" s="1">
        <v>0</v>
      </c>
      <c r="E1455" s="1">
        <v>306.17176999999998</v>
      </c>
      <c r="F1455" s="5" t="s">
        <v>8</v>
      </c>
    </row>
    <row r="1456" spans="1:6" x14ac:dyDescent="0.25">
      <c r="A1456">
        <f t="shared" si="22"/>
        <v>1452</v>
      </c>
      <c r="B1456" s="1">
        <v>2851</v>
      </c>
      <c r="C1456" s="1" t="s">
        <v>3</v>
      </c>
      <c r="D1456" s="1">
        <v>0</v>
      </c>
      <c r="E1456" s="1">
        <v>102.352355</v>
      </c>
      <c r="F1456" s="5" t="s">
        <v>8</v>
      </c>
    </row>
    <row r="1457" spans="1:6" x14ac:dyDescent="0.25">
      <c r="A1457">
        <f t="shared" si="22"/>
        <v>1453</v>
      </c>
      <c r="B1457" s="1">
        <v>2852</v>
      </c>
      <c r="C1457" s="1" t="s">
        <v>3</v>
      </c>
      <c r="D1457" s="1">
        <v>0</v>
      </c>
      <c r="E1457" s="1">
        <v>119.875912</v>
      </c>
      <c r="F1457" s="5" t="s">
        <v>8</v>
      </c>
    </row>
    <row r="1458" spans="1:6" x14ac:dyDescent="0.25">
      <c r="A1458">
        <f t="shared" si="22"/>
        <v>1454</v>
      </c>
      <c r="B1458" s="1">
        <v>2853</v>
      </c>
      <c r="C1458" s="1" t="s">
        <v>3</v>
      </c>
      <c r="D1458" s="1">
        <v>0</v>
      </c>
      <c r="E1458" s="1">
        <v>184.74919299999999</v>
      </c>
      <c r="F1458" s="5" t="s">
        <v>8</v>
      </c>
    </row>
    <row r="1459" spans="1:6" x14ac:dyDescent="0.25">
      <c r="A1459">
        <f t="shared" si="22"/>
        <v>1455</v>
      </c>
      <c r="B1459" s="1">
        <v>2854</v>
      </c>
      <c r="C1459" s="1" t="s">
        <v>3</v>
      </c>
      <c r="D1459" s="1">
        <v>0</v>
      </c>
      <c r="E1459" s="1">
        <v>136.867783</v>
      </c>
      <c r="F1459" s="5" t="s">
        <v>8</v>
      </c>
    </row>
    <row r="1460" spans="1:6" x14ac:dyDescent="0.25">
      <c r="A1460">
        <f t="shared" si="22"/>
        <v>1456</v>
      </c>
      <c r="B1460" s="1">
        <v>2855</v>
      </c>
      <c r="C1460" s="1" t="s">
        <v>3</v>
      </c>
      <c r="D1460" s="1">
        <v>0</v>
      </c>
      <c r="E1460" s="1">
        <v>317.13405599999999</v>
      </c>
      <c r="F1460" s="5" t="s">
        <v>8</v>
      </c>
    </row>
    <row r="1461" spans="1:6" x14ac:dyDescent="0.25">
      <c r="A1461">
        <f t="shared" si="22"/>
        <v>1457</v>
      </c>
      <c r="B1461" s="1">
        <v>2856</v>
      </c>
      <c r="C1461" s="1" t="s">
        <v>3</v>
      </c>
      <c r="D1461" s="1">
        <v>0</v>
      </c>
      <c r="E1461" s="1">
        <v>85.239375999999993</v>
      </c>
      <c r="F1461" s="5" t="s">
        <v>8</v>
      </c>
    </row>
    <row r="1462" spans="1:6" x14ac:dyDescent="0.25">
      <c r="A1462">
        <f t="shared" si="22"/>
        <v>1458</v>
      </c>
      <c r="B1462" s="1">
        <v>2857</v>
      </c>
      <c r="C1462" s="1" t="s">
        <v>3</v>
      </c>
      <c r="D1462" s="1">
        <v>0</v>
      </c>
      <c r="E1462" s="1">
        <v>200.74621200000001</v>
      </c>
      <c r="F1462" s="5" t="s">
        <v>8</v>
      </c>
    </row>
    <row r="1463" spans="1:6" x14ac:dyDescent="0.25">
      <c r="A1463">
        <f t="shared" si="22"/>
        <v>1459</v>
      </c>
      <c r="B1463" s="1">
        <v>2858</v>
      </c>
      <c r="C1463" s="1" t="s">
        <v>3</v>
      </c>
      <c r="D1463" s="1">
        <v>0</v>
      </c>
      <c r="E1463" s="1">
        <v>249.13999200000001</v>
      </c>
      <c r="F1463" s="5" t="s">
        <v>8</v>
      </c>
    </row>
    <row r="1464" spans="1:6" x14ac:dyDescent="0.25">
      <c r="A1464">
        <f t="shared" si="22"/>
        <v>1460</v>
      </c>
      <c r="B1464" s="1">
        <v>2859</v>
      </c>
      <c r="C1464" s="1" t="s">
        <v>3</v>
      </c>
      <c r="D1464" s="1">
        <v>0</v>
      </c>
      <c r="E1464" s="1">
        <v>141.98065800000001</v>
      </c>
      <c r="F1464" s="5" t="s">
        <v>8</v>
      </c>
    </row>
    <row r="1465" spans="1:6" x14ac:dyDescent="0.25">
      <c r="A1465">
        <f t="shared" si="22"/>
        <v>1461</v>
      </c>
      <c r="B1465" s="1">
        <v>2860</v>
      </c>
      <c r="C1465" s="1" t="s">
        <v>3</v>
      </c>
      <c r="D1465" s="1">
        <v>0</v>
      </c>
      <c r="E1465" s="1">
        <v>150.41148999999999</v>
      </c>
      <c r="F1465" s="5" t="s">
        <v>8</v>
      </c>
    </row>
    <row r="1466" spans="1:6" x14ac:dyDescent="0.25">
      <c r="A1466">
        <f t="shared" si="22"/>
        <v>1462</v>
      </c>
      <c r="B1466" s="1">
        <v>2861</v>
      </c>
      <c r="C1466" s="1" t="s">
        <v>3</v>
      </c>
      <c r="D1466" s="1">
        <v>0</v>
      </c>
      <c r="E1466" s="1">
        <v>298.17592999999999</v>
      </c>
      <c r="F1466" s="5" t="s">
        <v>8</v>
      </c>
    </row>
    <row r="1467" spans="1:6" x14ac:dyDescent="0.25">
      <c r="A1467">
        <f t="shared" si="22"/>
        <v>1463</v>
      </c>
      <c r="B1467" s="1">
        <v>2862</v>
      </c>
      <c r="C1467" s="1" t="s">
        <v>3</v>
      </c>
      <c r="D1467" s="1">
        <v>0</v>
      </c>
      <c r="E1467" s="1">
        <v>308.55026400000003</v>
      </c>
      <c r="F1467" s="5" t="s">
        <v>8</v>
      </c>
    </row>
    <row r="1468" spans="1:6" x14ac:dyDescent="0.25">
      <c r="A1468">
        <f t="shared" si="22"/>
        <v>1464</v>
      </c>
      <c r="B1468" s="1">
        <v>2863</v>
      </c>
      <c r="C1468" s="1" t="s">
        <v>3</v>
      </c>
      <c r="D1468" s="1">
        <v>0</v>
      </c>
      <c r="E1468" s="1">
        <v>506.443175</v>
      </c>
      <c r="F1468" s="5" t="s">
        <v>8</v>
      </c>
    </row>
    <row r="1469" spans="1:6" x14ac:dyDescent="0.25">
      <c r="A1469">
        <f t="shared" si="22"/>
        <v>1465</v>
      </c>
      <c r="B1469" s="1">
        <v>2864</v>
      </c>
      <c r="C1469" s="1" t="s">
        <v>3</v>
      </c>
      <c r="D1469" s="1">
        <v>0</v>
      </c>
      <c r="E1469" s="1">
        <v>198.338403</v>
      </c>
      <c r="F1469" s="5" t="s">
        <v>8</v>
      </c>
    </row>
    <row r="1470" spans="1:6" x14ac:dyDescent="0.25">
      <c r="A1470">
        <f t="shared" si="22"/>
        <v>1466</v>
      </c>
      <c r="B1470" s="1">
        <v>2865</v>
      </c>
      <c r="C1470" s="1" t="s">
        <v>3</v>
      </c>
      <c r="D1470" s="1">
        <v>0</v>
      </c>
      <c r="E1470" s="1">
        <v>282.56870500000002</v>
      </c>
      <c r="F1470" s="5" t="s">
        <v>8</v>
      </c>
    </row>
    <row r="1471" spans="1:6" x14ac:dyDescent="0.25">
      <c r="A1471">
        <f t="shared" si="22"/>
        <v>1467</v>
      </c>
      <c r="B1471" s="1">
        <v>2866</v>
      </c>
      <c r="C1471" s="1" t="s">
        <v>3</v>
      </c>
      <c r="D1471" s="1">
        <v>0</v>
      </c>
      <c r="E1471" s="1">
        <v>272.66580800000003</v>
      </c>
      <c r="F1471" s="5" t="s">
        <v>8</v>
      </c>
    </row>
    <row r="1472" spans="1:6" x14ac:dyDescent="0.25">
      <c r="A1472">
        <f t="shared" si="22"/>
        <v>1468</v>
      </c>
      <c r="B1472" s="1">
        <v>2867</v>
      </c>
      <c r="C1472" s="1" t="s">
        <v>3</v>
      </c>
      <c r="D1472" s="1">
        <v>0</v>
      </c>
      <c r="E1472" s="1">
        <v>197.21876599999999</v>
      </c>
      <c r="F1472" s="5" t="s">
        <v>8</v>
      </c>
    </row>
    <row r="1473" spans="1:6" x14ac:dyDescent="0.25">
      <c r="A1473">
        <f t="shared" si="22"/>
        <v>1469</v>
      </c>
      <c r="B1473" s="1">
        <v>2868</v>
      </c>
      <c r="C1473" s="1" t="s">
        <v>3</v>
      </c>
      <c r="D1473" s="1">
        <v>0</v>
      </c>
      <c r="E1473" s="1">
        <v>158.15303800000001</v>
      </c>
      <c r="F1473" s="5" t="s">
        <v>8</v>
      </c>
    </row>
    <row r="1474" spans="1:6" x14ac:dyDescent="0.25">
      <c r="A1474">
        <f t="shared" si="22"/>
        <v>1470</v>
      </c>
      <c r="B1474" s="1">
        <v>2869</v>
      </c>
      <c r="C1474" s="1" t="s">
        <v>3</v>
      </c>
      <c r="D1474" s="1">
        <v>0</v>
      </c>
      <c r="E1474" s="1">
        <v>166.201819</v>
      </c>
      <c r="F1474" s="5" t="s">
        <v>8</v>
      </c>
    </row>
    <row r="1475" spans="1:6" x14ac:dyDescent="0.25">
      <c r="A1475">
        <f t="shared" si="22"/>
        <v>1471</v>
      </c>
      <c r="B1475" s="1">
        <v>2870</v>
      </c>
      <c r="C1475" s="1" t="s">
        <v>3</v>
      </c>
      <c r="D1475" s="1">
        <v>0</v>
      </c>
      <c r="E1475" s="1">
        <v>124.288303</v>
      </c>
      <c r="F1475" s="5" t="s">
        <v>8</v>
      </c>
    </row>
    <row r="1476" spans="1:6" x14ac:dyDescent="0.25">
      <c r="A1476">
        <f t="shared" si="22"/>
        <v>1472</v>
      </c>
      <c r="B1476" s="1">
        <v>2871</v>
      </c>
      <c r="C1476" s="1" t="s">
        <v>3</v>
      </c>
      <c r="D1476" s="1">
        <v>0</v>
      </c>
      <c r="E1476" s="1">
        <v>101.272884</v>
      </c>
      <c r="F1476" s="5" t="s">
        <v>8</v>
      </c>
    </row>
    <row r="1477" spans="1:6" x14ac:dyDescent="0.25">
      <c r="A1477">
        <f t="shared" si="22"/>
        <v>1473</v>
      </c>
      <c r="B1477" s="1">
        <v>2872</v>
      </c>
      <c r="C1477" s="1" t="s">
        <v>3</v>
      </c>
      <c r="D1477" s="1">
        <v>0</v>
      </c>
      <c r="E1477" s="1">
        <v>100.532585</v>
      </c>
      <c r="F1477" s="5" t="s">
        <v>8</v>
      </c>
    </row>
    <row r="1478" spans="1:6" x14ac:dyDescent="0.25">
      <c r="A1478">
        <f t="shared" si="22"/>
        <v>1474</v>
      </c>
      <c r="B1478" s="1">
        <v>2873</v>
      </c>
      <c r="C1478" s="1" t="s">
        <v>3</v>
      </c>
      <c r="D1478" s="1">
        <v>0</v>
      </c>
      <c r="E1478" s="1">
        <v>166.397132</v>
      </c>
      <c r="F1478" s="5" t="s">
        <v>8</v>
      </c>
    </row>
    <row r="1479" spans="1:6" x14ac:dyDescent="0.25">
      <c r="A1479">
        <f t="shared" ref="A1479:A1542" si="23">A1478+1</f>
        <v>1475</v>
      </c>
      <c r="B1479" s="1">
        <v>2874</v>
      </c>
      <c r="C1479" s="1" t="s">
        <v>3</v>
      </c>
      <c r="D1479" s="1">
        <v>0</v>
      </c>
      <c r="E1479" s="1">
        <v>154.95557700000001</v>
      </c>
      <c r="F1479" s="5" t="s">
        <v>8</v>
      </c>
    </row>
    <row r="1480" spans="1:6" x14ac:dyDescent="0.25">
      <c r="A1480">
        <f t="shared" si="23"/>
        <v>1476</v>
      </c>
      <c r="B1480" s="1">
        <v>2875</v>
      </c>
      <c r="C1480" s="1" t="s">
        <v>3</v>
      </c>
      <c r="D1480" s="1">
        <v>0</v>
      </c>
      <c r="E1480" s="1">
        <v>311.81387999999998</v>
      </c>
      <c r="F1480" s="5" t="s">
        <v>8</v>
      </c>
    </row>
    <row r="1481" spans="1:6" x14ac:dyDescent="0.25">
      <c r="A1481">
        <f t="shared" si="23"/>
        <v>1477</v>
      </c>
      <c r="B1481" s="1">
        <v>2876</v>
      </c>
      <c r="C1481" s="1" t="s">
        <v>3</v>
      </c>
      <c r="D1481" s="1">
        <v>0</v>
      </c>
      <c r="E1481" s="1">
        <v>483.20724200000001</v>
      </c>
      <c r="F1481" s="5" t="s">
        <v>8</v>
      </c>
    </row>
    <row r="1482" spans="1:6" x14ac:dyDescent="0.25">
      <c r="A1482">
        <f t="shared" si="23"/>
        <v>1478</v>
      </c>
      <c r="B1482" s="1">
        <v>2877</v>
      </c>
      <c r="C1482" s="1" t="s">
        <v>3</v>
      </c>
      <c r="D1482" s="1">
        <v>0</v>
      </c>
      <c r="E1482" s="1">
        <v>73.784170000000003</v>
      </c>
      <c r="F1482" s="5" t="s">
        <v>8</v>
      </c>
    </row>
    <row r="1483" spans="1:6" x14ac:dyDescent="0.25">
      <c r="A1483">
        <f t="shared" si="23"/>
        <v>1479</v>
      </c>
      <c r="B1483" s="1">
        <v>2878</v>
      </c>
      <c r="C1483" s="1" t="s">
        <v>3</v>
      </c>
      <c r="D1483" s="1">
        <v>0</v>
      </c>
      <c r="E1483" s="1">
        <v>205.069085</v>
      </c>
      <c r="F1483" s="5" t="s">
        <v>8</v>
      </c>
    </row>
    <row r="1484" spans="1:6" x14ac:dyDescent="0.25">
      <c r="A1484">
        <f t="shared" si="23"/>
        <v>1480</v>
      </c>
      <c r="B1484" s="1">
        <v>2879</v>
      </c>
      <c r="C1484" s="1" t="s">
        <v>3</v>
      </c>
      <c r="D1484" s="1">
        <v>0</v>
      </c>
      <c r="E1484" s="1">
        <v>144.443333</v>
      </c>
      <c r="F1484" s="5" t="s">
        <v>8</v>
      </c>
    </row>
    <row r="1485" spans="1:6" x14ac:dyDescent="0.25">
      <c r="A1485">
        <f t="shared" si="23"/>
        <v>1481</v>
      </c>
      <c r="B1485" s="1">
        <v>2880</v>
      </c>
      <c r="C1485" s="1" t="s">
        <v>3</v>
      </c>
      <c r="D1485" s="1">
        <v>0</v>
      </c>
      <c r="E1485" s="1">
        <v>151.739215</v>
      </c>
      <c r="F1485" s="5" t="s">
        <v>8</v>
      </c>
    </row>
    <row r="1486" spans="1:6" x14ac:dyDescent="0.25">
      <c r="A1486">
        <f t="shared" si="23"/>
        <v>1482</v>
      </c>
      <c r="B1486" s="1">
        <v>2881</v>
      </c>
      <c r="C1486" s="1" t="s">
        <v>3</v>
      </c>
      <c r="D1486" s="1">
        <v>0</v>
      </c>
      <c r="E1486" s="1">
        <v>423.37849299999999</v>
      </c>
      <c r="F1486" s="5" t="s">
        <v>8</v>
      </c>
    </row>
    <row r="1487" spans="1:6" x14ac:dyDescent="0.25">
      <c r="A1487">
        <f t="shared" si="23"/>
        <v>1483</v>
      </c>
      <c r="B1487" s="1">
        <v>2882</v>
      </c>
      <c r="C1487" s="1" t="s">
        <v>3</v>
      </c>
      <c r="D1487" s="1">
        <v>0</v>
      </c>
      <c r="E1487" s="1">
        <v>318.448218</v>
      </c>
      <c r="F1487" s="5" t="s">
        <v>8</v>
      </c>
    </row>
    <row r="1488" spans="1:6" x14ac:dyDescent="0.25">
      <c r="A1488">
        <f t="shared" si="23"/>
        <v>1484</v>
      </c>
      <c r="B1488" s="1">
        <v>2883</v>
      </c>
      <c r="C1488" s="1" t="s">
        <v>3</v>
      </c>
      <c r="D1488" s="1">
        <v>0</v>
      </c>
      <c r="E1488" s="1">
        <v>260.81831399999999</v>
      </c>
      <c r="F1488" s="5" t="s">
        <v>8</v>
      </c>
    </row>
    <row r="1489" spans="1:6" x14ac:dyDescent="0.25">
      <c r="A1489">
        <f t="shared" si="23"/>
        <v>1485</v>
      </c>
      <c r="B1489" s="1">
        <v>2884</v>
      </c>
      <c r="C1489" s="1" t="s">
        <v>3</v>
      </c>
      <c r="D1489" s="1">
        <v>0</v>
      </c>
      <c r="E1489" s="1">
        <v>438.827113</v>
      </c>
      <c r="F1489" s="5" t="s">
        <v>8</v>
      </c>
    </row>
    <row r="1490" spans="1:6" x14ac:dyDescent="0.25">
      <c r="A1490">
        <f t="shared" si="23"/>
        <v>1486</v>
      </c>
      <c r="B1490" s="1">
        <v>2885</v>
      </c>
      <c r="C1490" s="1" t="s">
        <v>3</v>
      </c>
      <c r="D1490" s="1">
        <v>0</v>
      </c>
      <c r="E1490" s="1">
        <v>336.73202400000002</v>
      </c>
      <c r="F1490" s="5" t="s">
        <v>8</v>
      </c>
    </row>
    <row r="1491" spans="1:6" x14ac:dyDescent="0.25">
      <c r="A1491">
        <f t="shared" si="23"/>
        <v>1487</v>
      </c>
      <c r="B1491" s="1">
        <v>2886</v>
      </c>
      <c r="C1491" s="1" t="s">
        <v>3</v>
      </c>
      <c r="D1491" s="1">
        <v>0</v>
      </c>
      <c r="E1491" s="1">
        <v>213.316329</v>
      </c>
      <c r="F1491" s="5" t="s">
        <v>8</v>
      </c>
    </row>
    <row r="1492" spans="1:6" x14ac:dyDescent="0.25">
      <c r="A1492">
        <f t="shared" si="23"/>
        <v>1488</v>
      </c>
      <c r="B1492" s="1">
        <v>2887</v>
      </c>
      <c r="C1492" s="1" t="s">
        <v>3</v>
      </c>
      <c r="D1492" s="1">
        <v>0</v>
      </c>
      <c r="E1492" s="1">
        <v>236.285282</v>
      </c>
      <c r="F1492" s="5" t="s">
        <v>8</v>
      </c>
    </row>
    <row r="1493" spans="1:6" x14ac:dyDescent="0.25">
      <c r="A1493">
        <f t="shared" si="23"/>
        <v>1489</v>
      </c>
      <c r="B1493" s="1">
        <v>2888</v>
      </c>
      <c r="C1493" s="1" t="s">
        <v>3</v>
      </c>
      <c r="D1493" s="1">
        <v>0</v>
      </c>
      <c r="E1493" s="1">
        <v>98.492125000000001</v>
      </c>
      <c r="F1493" s="5" t="s">
        <v>8</v>
      </c>
    </row>
    <row r="1494" spans="1:6" x14ac:dyDescent="0.25">
      <c r="A1494">
        <f t="shared" si="23"/>
        <v>1490</v>
      </c>
      <c r="B1494" s="1">
        <v>2889</v>
      </c>
      <c r="C1494" s="1" t="s">
        <v>3</v>
      </c>
      <c r="D1494" s="1">
        <v>0</v>
      </c>
      <c r="E1494" s="1">
        <v>153.33636999999999</v>
      </c>
      <c r="F1494" s="5" t="s">
        <v>8</v>
      </c>
    </row>
    <row r="1495" spans="1:6" x14ac:dyDescent="0.25">
      <c r="A1495">
        <f t="shared" si="23"/>
        <v>1491</v>
      </c>
      <c r="B1495" s="1">
        <v>2890</v>
      </c>
      <c r="C1495" s="1" t="s">
        <v>3</v>
      </c>
      <c r="D1495" s="1">
        <v>0</v>
      </c>
      <c r="E1495" s="1">
        <v>146.69686899999999</v>
      </c>
      <c r="F1495" s="5" t="s">
        <v>8</v>
      </c>
    </row>
    <row r="1496" spans="1:6" x14ac:dyDescent="0.25">
      <c r="A1496">
        <f t="shared" si="23"/>
        <v>1492</v>
      </c>
      <c r="B1496" s="1">
        <v>2891</v>
      </c>
      <c r="C1496" s="1" t="s">
        <v>3</v>
      </c>
      <c r="D1496" s="1">
        <v>0</v>
      </c>
      <c r="E1496" s="1">
        <v>213.13781700000001</v>
      </c>
      <c r="F1496" s="5" t="s">
        <v>8</v>
      </c>
    </row>
    <row r="1497" spans="1:6" x14ac:dyDescent="0.25">
      <c r="A1497">
        <f t="shared" si="23"/>
        <v>1493</v>
      </c>
      <c r="B1497" s="1">
        <v>2892</v>
      </c>
      <c r="C1497" s="1" t="s">
        <v>3</v>
      </c>
      <c r="D1497" s="1">
        <v>0</v>
      </c>
      <c r="E1497" s="1">
        <v>641.34137799999996</v>
      </c>
      <c r="F1497" s="5" t="s">
        <v>8</v>
      </c>
    </row>
    <row r="1498" spans="1:6" x14ac:dyDescent="0.25">
      <c r="A1498">
        <f t="shared" si="23"/>
        <v>1494</v>
      </c>
      <c r="B1498" s="1">
        <v>2893</v>
      </c>
      <c r="C1498" s="1" t="s">
        <v>3</v>
      </c>
      <c r="D1498" s="1">
        <v>0</v>
      </c>
      <c r="E1498" s="1">
        <v>288.47083900000001</v>
      </c>
      <c r="F1498" s="5" t="s">
        <v>8</v>
      </c>
    </row>
    <row r="1499" spans="1:6" x14ac:dyDescent="0.25">
      <c r="A1499">
        <f t="shared" si="23"/>
        <v>1495</v>
      </c>
      <c r="B1499" s="1">
        <v>2897</v>
      </c>
      <c r="C1499" s="1" t="s">
        <v>3</v>
      </c>
      <c r="D1499" s="1">
        <v>0</v>
      </c>
      <c r="E1499" s="1">
        <v>137.813896</v>
      </c>
      <c r="F1499" s="5" t="s">
        <v>8</v>
      </c>
    </row>
    <row r="1500" spans="1:6" x14ac:dyDescent="0.25">
      <c r="A1500">
        <f t="shared" si="23"/>
        <v>1496</v>
      </c>
      <c r="B1500" s="1">
        <v>2898</v>
      </c>
      <c r="C1500" s="1" t="s">
        <v>3</v>
      </c>
      <c r="D1500" s="1">
        <v>0</v>
      </c>
      <c r="E1500" s="1">
        <v>235.06020100000001</v>
      </c>
      <c r="F1500" s="5" t="s">
        <v>8</v>
      </c>
    </row>
    <row r="1501" spans="1:6" x14ac:dyDescent="0.25">
      <c r="A1501">
        <f t="shared" si="23"/>
        <v>1497</v>
      </c>
      <c r="B1501" s="1">
        <v>2899</v>
      </c>
      <c r="C1501" s="1" t="s">
        <v>3</v>
      </c>
      <c r="D1501" s="1">
        <v>0</v>
      </c>
      <c r="E1501" s="1">
        <v>254.32240999999999</v>
      </c>
      <c r="F1501" s="5" t="s">
        <v>8</v>
      </c>
    </row>
    <row r="1502" spans="1:6" x14ac:dyDescent="0.25">
      <c r="A1502">
        <f t="shared" si="23"/>
        <v>1498</v>
      </c>
      <c r="B1502" s="1">
        <v>2900</v>
      </c>
      <c r="C1502" s="1" t="s">
        <v>3</v>
      </c>
      <c r="D1502" s="1">
        <v>0</v>
      </c>
      <c r="E1502" s="1">
        <v>83.819595000000007</v>
      </c>
      <c r="F1502" s="5" t="s">
        <v>8</v>
      </c>
    </row>
    <row r="1503" spans="1:6" x14ac:dyDescent="0.25">
      <c r="A1503">
        <f t="shared" si="23"/>
        <v>1499</v>
      </c>
      <c r="B1503" s="1">
        <v>2901</v>
      </c>
      <c r="C1503" s="1" t="s">
        <v>3</v>
      </c>
      <c r="D1503" s="1">
        <v>0</v>
      </c>
      <c r="E1503" s="1">
        <v>50.996178</v>
      </c>
      <c r="F1503" s="5" t="s">
        <v>8</v>
      </c>
    </row>
    <row r="1504" spans="1:6" x14ac:dyDescent="0.25">
      <c r="A1504">
        <f t="shared" si="23"/>
        <v>1500</v>
      </c>
      <c r="B1504" s="1">
        <v>2902</v>
      </c>
      <c r="C1504" s="1" t="s">
        <v>3</v>
      </c>
      <c r="D1504" s="1">
        <v>0</v>
      </c>
      <c r="E1504" s="1">
        <v>285.712919</v>
      </c>
      <c r="F1504" s="5" t="s">
        <v>8</v>
      </c>
    </row>
    <row r="1505" spans="1:6" x14ac:dyDescent="0.25">
      <c r="A1505">
        <f t="shared" si="23"/>
        <v>1501</v>
      </c>
      <c r="B1505" s="1">
        <v>2903</v>
      </c>
      <c r="C1505" s="1" t="s">
        <v>3</v>
      </c>
      <c r="D1505" s="1">
        <v>0</v>
      </c>
      <c r="E1505" s="1">
        <v>171.19489899999999</v>
      </c>
      <c r="F1505" s="5" t="s">
        <v>8</v>
      </c>
    </row>
    <row r="1506" spans="1:6" x14ac:dyDescent="0.25">
      <c r="A1506">
        <f t="shared" si="23"/>
        <v>1502</v>
      </c>
      <c r="B1506" s="1">
        <v>2904</v>
      </c>
      <c r="C1506" s="1" t="s">
        <v>3</v>
      </c>
      <c r="D1506" s="1">
        <v>0</v>
      </c>
      <c r="E1506" s="1">
        <v>130.374855</v>
      </c>
      <c r="F1506" s="5" t="s">
        <v>8</v>
      </c>
    </row>
    <row r="1507" spans="1:6" x14ac:dyDescent="0.25">
      <c r="A1507">
        <f t="shared" si="23"/>
        <v>1503</v>
      </c>
      <c r="B1507" s="1">
        <v>2906</v>
      </c>
      <c r="C1507" s="1" t="s">
        <v>3</v>
      </c>
      <c r="D1507" s="1">
        <v>0</v>
      </c>
      <c r="E1507" s="1">
        <v>402.42016000000001</v>
      </c>
      <c r="F1507" s="5" t="s">
        <v>8</v>
      </c>
    </row>
    <row r="1508" spans="1:6" x14ac:dyDescent="0.25">
      <c r="A1508">
        <f t="shared" si="23"/>
        <v>1504</v>
      </c>
      <c r="B1508" s="1">
        <v>2907</v>
      </c>
      <c r="C1508" s="1" t="s">
        <v>3</v>
      </c>
      <c r="D1508" s="1">
        <v>0</v>
      </c>
      <c r="E1508" s="1">
        <v>264.60801400000003</v>
      </c>
      <c r="F1508" s="5" t="s">
        <v>8</v>
      </c>
    </row>
    <row r="1509" spans="1:6" x14ac:dyDescent="0.25">
      <c r="A1509">
        <f t="shared" si="23"/>
        <v>1505</v>
      </c>
      <c r="B1509" s="1">
        <v>2908</v>
      </c>
      <c r="C1509" s="1" t="s">
        <v>3</v>
      </c>
      <c r="D1509" s="1">
        <v>0</v>
      </c>
      <c r="E1509" s="1">
        <v>200.30597</v>
      </c>
      <c r="F1509" s="5" t="s">
        <v>8</v>
      </c>
    </row>
    <row r="1510" spans="1:6" x14ac:dyDescent="0.25">
      <c r="A1510">
        <f t="shared" si="23"/>
        <v>1506</v>
      </c>
      <c r="B1510" s="1">
        <v>2909</v>
      </c>
      <c r="C1510" s="1" t="s">
        <v>3</v>
      </c>
      <c r="D1510" s="1">
        <v>0</v>
      </c>
      <c r="E1510" s="1">
        <v>112.394606</v>
      </c>
      <c r="F1510" s="5" t="s">
        <v>8</v>
      </c>
    </row>
    <row r="1511" spans="1:6" x14ac:dyDescent="0.25">
      <c r="A1511">
        <f t="shared" si="23"/>
        <v>1507</v>
      </c>
      <c r="B1511" s="1">
        <v>2910</v>
      </c>
      <c r="C1511" s="1" t="s">
        <v>3</v>
      </c>
      <c r="D1511" s="1">
        <v>0</v>
      </c>
      <c r="E1511" s="1">
        <v>333.20449100000002</v>
      </c>
      <c r="F1511" s="5" t="s">
        <v>8</v>
      </c>
    </row>
    <row r="1512" spans="1:6" x14ac:dyDescent="0.25">
      <c r="A1512">
        <f t="shared" si="23"/>
        <v>1508</v>
      </c>
      <c r="B1512" s="1">
        <v>2911</v>
      </c>
      <c r="C1512" s="1" t="s">
        <v>3</v>
      </c>
      <c r="D1512" s="1">
        <v>0</v>
      </c>
      <c r="E1512" s="1">
        <v>163.95738399999999</v>
      </c>
      <c r="F1512" s="5" t="s">
        <v>8</v>
      </c>
    </row>
    <row r="1513" spans="1:6" x14ac:dyDescent="0.25">
      <c r="A1513">
        <f t="shared" si="23"/>
        <v>1509</v>
      </c>
      <c r="B1513" s="1">
        <v>2912</v>
      </c>
      <c r="C1513" s="1" t="s">
        <v>3</v>
      </c>
      <c r="D1513" s="1">
        <v>0</v>
      </c>
      <c r="E1513" s="1">
        <v>100.33202199999999</v>
      </c>
      <c r="F1513" s="5" t="s">
        <v>8</v>
      </c>
    </row>
    <row r="1514" spans="1:6" x14ac:dyDescent="0.25">
      <c r="A1514">
        <f t="shared" si="23"/>
        <v>1510</v>
      </c>
      <c r="B1514" s="1">
        <v>2913</v>
      </c>
      <c r="C1514" s="1" t="s">
        <v>3</v>
      </c>
      <c r="D1514" s="1">
        <v>0</v>
      </c>
      <c r="E1514" s="1">
        <v>72.279769999999999</v>
      </c>
      <c r="F1514" s="5" t="s">
        <v>8</v>
      </c>
    </row>
    <row r="1515" spans="1:6" x14ac:dyDescent="0.25">
      <c r="A1515">
        <f t="shared" si="23"/>
        <v>1511</v>
      </c>
      <c r="B1515" s="1">
        <v>2914</v>
      </c>
      <c r="C1515" s="1" t="s">
        <v>3</v>
      </c>
      <c r="D1515" s="1">
        <v>0</v>
      </c>
      <c r="E1515" s="1">
        <v>134.41622100000001</v>
      </c>
      <c r="F1515" s="5" t="s">
        <v>8</v>
      </c>
    </row>
    <row r="1516" spans="1:6" x14ac:dyDescent="0.25">
      <c r="A1516">
        <f t="shared" si="23"/>
        <v>1512</v>
      </c>
      <c r="B1516" s="1">
        <v>2915</v>
      </c>
      <c r="C1516" s="1" t="s">
        <v>3</v>
      </c>
      <c r="D1516" s="1">
        <v>0</v>
      </c>
      <c r="E1516" s="1">
        <v>126.282385</v>
      </c>
      <c r="F1516" s="5" t="s">
        <v>8</v>
      </c>
    </row>
    <row r="1517" spans="1:6" x14ac:dyDescent="0.25">
      <c r="A1517">
        <f t="shared" si="23"/>
        <v>1513</v>
      </c>
      <c r="B1517" s="1">
        <v>2916</v>
      </c>
      <c r="C1517" s="1" t="s">
        <v>3</v>
      </c>
      <c r="D1517" s="1">
        <v>0</v>
      </c>
      <c r="E1517" s="1">
        <v>507.035414</v>
      </c>
      <c r="F1517" s="5" t="s">
        <v>8</v>
      </c>
    </row>
    <row r="1518" spans="1:6" x14ac:dyDescent="0.25">
      <c r="A1518">
        <f t="shared" si="23"/>
        <v>1514</v>
      </c>
      <c r="B1518" s="1">
        <v>2917</v>
      </c>
      <c r="C1518" s="1" t="s">
        <v>3</v>
      </c>
      <c r="D1518" s="1">
        <v>0</v>
      </c>
      <c r="E1518" s="1">
        <v>411.24432999999999</v>
      </c>
      <c r="F1518" s="5" t="s">
        <v>8</v>
      </c>
    </row>
    <row r="1519" spans="1:6" x14ac:dyDescent="0.25">
      <c r="A1519">
        <f t="shared" si="23"/>
        <v>1515</v>
      </c>
      <c r="B1519" s="1">
        <v>2918</v>
      </c>
      <c r="C1519" s="1" t="s">
        <v>3</v>
      </c>
      <c r="D1519" s="1">
        <v>0</v>
      </c>
      <c r="E1519" s="1">
        <v>208.782217</v>
      </c>
      <c r="F1519" s="5" t="s">
        <v>8</v>
      </c>
    </row>
    <row r="1520" spans="1:6" x14ac:dyDescent="0.25">
      <c r="A1520">
        <f t="shared" si="23"/>
        <v>1516</v>
      </c>
      <c r="B1520" s="1">
        <v>2969</v>
      </c>
      <c r="C1520" s="1" t="s">
        <v>3</v>
      </c>
      <c r="D1520" s="1">
        <v>0</v>
      </c>
      <c r="E1520" s="1">
        <v>444.632158</v>
      </c>
      <c r="F1520" s="5" t="s">
        <v>8</v>
      </c>
    </row>
    <row r="1521" spans="1:6" x14ac:dyDescent="0.25">
      <c r="A1521">
        <f t="shared" si="23"/>
        <v>1517</v>
      </c>
      <c r="B1521" s="1">
        <v>2970</v>
      </c>
      <c r="C1521" s="1" t="s">
        <v>3</v>
      </c>
      <c r="D1521" s="1">
        <v>0</v>
      </c>
      <c r="E1521" s="1">
        <v>97.039005000000003</v>
      </c>
      <c r="F1521" s="5" t="s">
        <v>8</v>
      </c>
    </row>
    <row r="1522" spans="1:6" x14ac:dyDescent="0.25">
      <c r="A1522">
        <f t="shared" si="23"/>
        <v>1518</v>
      </c>
      <c r="B1522" s="1">
        <v>2971</v>
      </c>
      <c r="C1522" s="1" t="s">
        <v>3</v>
      </c>
      <c r="D1522" s="1">
        <v>0</v>
      </c>
      <c r="E1522" s="1">
        <v>290.46807100000001</v>
      </c>
      <c r="F1522" s="5" t="s">
        <v>8</v>
      </c>
    </row>
    <row r="1523" spans="1:6" x14ac:dyDescent="0.25">
      <c r="A1523">
        <f t="shared" si="23"/>
        <v>1519</v>
      </c>
      <c r="B1523" s="1">
        <v>2972</v>
      </c>
      <c r="C1523" s="1" t="s">
        <v>3</v>
      </c>
      <c r="D1523" s="1">
        <v>0</v>
      </c>
      <c r="E1523" s="1">
        <v>121.94139800000001</v>
      </c>
      <c r="F1523" s="5" t="s">
        <v>8</v>
      </c>
    </row>
    <row r="1524" spans="1:6" x14ac:dyDescent="0.25">
      <c r="A1524">
        <f t="shared" si="23"/>
        <v>1520</v>
      </c>
      <c r="B1524" s="1">
        <v>2973</v>
      </c>
      <c r="C1524" s="1" t="s">
        <v>3</v>
      </c>
      <c r="D1524" s="1">
        <v>0</v>
      </c>
      <c r="E1524" s="1">
        <v>201.69862499999999</v>
      </c>
      <c r="F1524" s="5" t="s">
        <v>8</v>
      </c>
    </row>
    <row r="1525" spans="1:6" x14ac:dyDescent="0.25">
      <c r="A1525">
        <f t="shared" si="23"/>
        <v>1521</v>
      </c>
      <c r="B1525" s="1">
        <v>2977</v>
      </c>
      <c r="C1525" s="1" t="s">
        <v>3</v>
      </c>
      <c r="D1525" s="1">
        <v>0</v>
      </c>
      <c r="E1525" s="1">
        <v>78.536433000000002</v>
      </c>
      <c r="F1525" s="5" t="s">
        <v>8</v>
      </c>
    </row>
    <row r="1526" spans="1:6" x14ac:dyDescent="0.25">
      <c r="A1526">
        <f t="shared" si="23"/>
        <v>1522</v>
      </c>
      <c r="B1526" s="1">
        <v>2978</v>
      </c>
      <c r="C1526" s="1" t="s">
        <v>3</v>
      </c>
      <c r="D1526" s="1">
        <v>0</v>
      </c>
      <c r="E1526" s="1">
        <v>63.850777000000001</v>
      </c>
      <c r="F1526" s="5" t="s">
        <v>8</v>
      </c>
    </row>
    <row r="1527" spans="1:6" x14ac:dyDescent="0.25">
      <c r="A1527">
        <f t="shared" si="23"/>
        <v>1523</v>
      </c>
      <c r="B1527" s="1">
        <v>2979</v>
      </c>
      <c r="C1527" s="1" t="s">
        <v>3</v>
      </c>
      <c r="D1527" s="1">
        <v>0</v>
      </c>
      <c r="E1527" s="1">
        <v>197.82990699999999</v>
      </c>
      <c r="F1527" s="5" t="s">
        <v>8</v>
      </c>
    </row>
    <row r="1528" spans="1:6" x14ac:dyDescent="0.25">
      <c r="A1528">
        <f t="shared" si="23"/>
        <v>1524</v>
      </c>
      <c r="B1528" s="1">
        <v>2980</v>
      </c>
      <c r="C1528" s="1" t="s">
        <v>3</v>
      </c>
      <c r="D1528" s="1">
        <v>0</v>
      </c>
      <c r="E1528" s="1">
        <v>385.49785500000002</v>
      </c>
      <c r="F1528" s="5" t="s">
        <v>8</v>
      </c>
    </row>
    <row r="1529" spans="1:6" x14ac:dyDescent="0.25">
      <c r="A1529">
        <f t="shared" si="23"/>
        <v>1525</v>
      </c>
      <c r="B1529" s="1">
        <v>2981</v>
      </c>
      <c r="C1529" s="1" t="s">
        <v>3</v>
      </c>
      <c r="D1529" s="1">
        <v>0</v>
      </c>
      <c r="E1529" s="1">
        <v>51.958742000000001</v>
      </c>
      <c r="F1529" s="5" t="s">
        <v>8</v>
      </c>
    </row>
    <row r="1530" spans="1:6" x14ac:dyDescent="0.25">
      <c r="A1530">
        <f t="shared" si="23"/>
        <v>1526</v>
      </c>
      <c r="B1530" s="1">
        <v>2982</v>
      </c>
      <c r="C1530" s="1" t="s">
        <v>3</v>
      </c>
      <c r="D1530" s="1">
        <v>0</v>
      </c>
      <c r="E1530" s="1">
        <v>89.824678000000006</v>
      </c>
      <c r="F1530" s="5" t="s">
        <v>8</v>
      </c>
    </row>
    <row r="1531" spans="1:6" x14ac:dyDescent="0.25">
      <c r="A1531">
        <f t="shared" si="23"/>
        <v>1527</v>
      </c>
      <c r="B1531" s="1">
        <v>2983</v>
      </c>
      <c r="C1531" s="1" t="s">
        <v>3</v>
      </c>
      <c r="D1531" s="1">
        <v>0</v>
      </c>
      <c r="E1531" s="1">
        <v>124.212698</v>
      </c>
      <c r="F1531" s="5" t="s">
        <v>8</v>
      </c>
    </row>
    <row r="1532" spans="1:6" x14ac:dyDescent="0.25">
      <c r="A1532">
        <f t="shared" si="23"/>
        <v>1528</v>
      </c>
      <c r="B1532" s="1">
        <v>2984</v>
      </c>
      <c r="C1532" s="1" t="s">
        <v>3</v>
      </c>
      <c r="D1532" s="1">
        <v>0</v>
      </c>
      <c r="E1532" s="1">
        <v>161.51746</v>
      </c>
      <c r="F1532" s="5" t="s">
        <v>8</v>
      </c>
    </row>
    <row r="1533" spans="1:6" x14ac:dyDescent="0.25">
      <c r="A1533">
        <f t="shared" si="23"/>
        <v>1529</v>
      </c>
      <c r="B1533" s="1">
        <v>2986</v>
      </c>
      <c r="C1533" s="1" t="s">
        <v>3</v>
      </c>
      <c r="D1533" s="1">
        <v>0</v>
      </c>
      <c r="E1533" s="1">
        <v>154.37550100000001</v>
      </c>
      <c r="F1533" s="5" t="s">
        <v>8</v>
      </c>
    </row>
    <row r="1534" spans="1:6" x14ac:dyDescent="0.25">
      <c r="A1534">
        <f t="shared" si="23"/>
        <v>1530</v>
      </c>
      <c r="B1534" s="1">
        <v>2987</v>
      </c>
      <c r="C1534" s="1" t="s">
        <v>3</v>
      </c>
      <c r="D1534" s="1">
        <v>0</v>
      </c>
      <c r="E1534" s="1">
        <v>287.63585899999998</v>
      </c>
      <c r="F1534" s="5" t="s">
        <v>8</v>
      </c>
    </row>
    <row r="1535" spans="1:6" x14ac:dyDescent="0.25">
      <c r="A1535">
        <f t="shared" si="23"/>
        <v>1531</v>
      </c>
      <c r="B1535" s="1">
        <v>2988</v>
      </c>
      <c r="C1535" s="1" t="s">
        <v>3</v>
      </c>
      <c r="D1535" s="1">
        <v>0</v>
      </c>
      <c r="E1535" s="1">
        <v>161.40221500000001</v>
      </c>
      <c r="F1535" s="5" t="s">
        <v>8</v>
      </c>
    </row>
    <row r="1536" spans="1:6" x14ac:dyDescent="0.25">
      <c r="A1536">
        <f t="shared" si="23"/>
        <v>1532</v>
      </c>
      <c r="B1536" s="1">
        <v>2989</v>
      </c>
      <c r="C1536" s="1" t="s">
        <v>3</v>
      </c>
      <c r="D1536" s="1">
        <v>0</v>
      </c>
      <c r="E1536" s="1">
        <v>171.64520400000001</v>
      </c>
      <c r="F1536" s="5" t="s">
        <v>8</v>
      </c>
    </row>
    <row r="1537" spans="1:6" x14ac:dyDescent="0.25">
      <c r="A1537">
        <f t="shared" si="23"/>
        <v>1533</v>
      </c>
      <c r="B1537" s="1">
        <v>2990</v>
      </c>
      <c r="C1537" s="1" t="s">
        <v>3</v>
      </c>
      <c r="D1537" s="1">
        <v>0</v>
      </c>
      <c r="E1537" s="1">
        <v>18.794053000000002</v>
      </c>
      <c r="F1537" s="5" t="s">
        <v>8</v>
      </c>
    </row>
    <row r="1538" spans="1:6" x14ac:dyDescent="0.25">
      <c r="A1538">
        <f t="shared" si="23"/>
        <v>1534</v>
      </c>
      <c r="B1538" s="1">
        <v>2991</v>
      </c>
      <c r="C1538" s="1" t="s">
        <v>3</v>
      </c>
      <c r="D1538" s="1">
        <v>0</v>
      </c>
      <c r="E1538" s="1">
        <v>240.846521</v>
      </c>
      <c r="F1538" s="5" t="s">
        <v>8</v>
      </c>
    </row>
    <row r="1539" spans="1:6" x14ac:dyDescent="0.25">
      <c r="A1539">
        <f t="shared" si="23"/>
        <v>1535</v>
      </c>
      <c r="B1539" s="1">
        <v>2992</v>
      </c>
      <c r="C1539" s="1" t="s">
        <v>3</v>
      </c>
      <c r="D1539" s="1">
        <v>0</v>
      </c>
      <c r="E1539" s="1">
        <v>326.794693</v>
      </c>
      <c r="F1539" s="5" t="s">
        <v>8</v>
      </c>
    </row>
    <row r="1540" spans="1:6" x14ac:dyDescent="0.25">
      <c r="A1540">
        <f t="shared" si="23"/>
        <v>1536</v>
      </c>
      <c r="B1540" s="1">
        <v>2993</v>
      </c>
      <c r="C1540" s="1" t="s">
        <v>3</v>
      </c>
      <c r="D1540" s="1">
        <v>0</v>
      </c>
      <c r="E1540" s="1">
        <v>422.99899799999997</v>
      </c>
      <c r="F1540" s="5" t="s">
        <v>8</v>
      </c>
    </row>
    <row r="1541" spans="1:6" x14ac:dyDescent="0.25">
      <c r="A1541">
        <f t="shared" si="23"/>
        <v>1537</v>
      </c>
      <c r="B1541" s="1">
        <v>2994</v>
      </c>
      <c r="C1541" s="1" t="s">
        <v>3</v>
      </c>
      <c r="D1541" s="1">
        <v>0</v>
      </c>
      <c r="E1541" s="1">
        <v>60.327182000000001</v>
      </c>
      <c r="F1541" s="5" t="s">
        <v>8</v>
      </c>
    </row>
    <row r="1542" spans="1:6" x14ac:dyDescent="0.25">
      <c r="A1542">
        <f t="shared" si="23"/>
        <v>1538</v>
      </c>
      <c r="B1542" s="1">
        <v>2995</v>
      </c>
      <c r="C1542" s="1" t="s">
        <v>3</v>
      </c>
      <c r="D1542" s="1">
        <v>0</v>
      </c>
      <c r="E1542" s="1">
        <v>139.10136800000001</v>
      </c>
      <c r="F1542" s="5" t="s">
        <v>8</v>
      </c>
    </row>
    <row r="1543" spans="1:6" x14ac:dyDescent="0.25">
      <c r="A1543">
        <f t="shared" ref="A1543:A1606" si="24">A1542+1</f>
        <v>1539</v>
      </c>
      <c r="B1543" s="1">
        <v>2996</v>
      </c>
      <c r="C1543" s="1" t="s">
        <v>3</v>
      </c>
      <c r="D1543" s="1">
        <v>0</v>
      </c>
      <c r="E1543" s="1">
        <v>119.54382699999999</v>
      </c>
      <c r="F1543" s="5" t="s">
        <v>8</v>
      </c>
    </row>
    <row r="1544" spans="1:6" x14ac:dyDescent="0.25">
      <c r="A1544">
        <f t="shared" si="24"/>
        <v>1540</v>
      </c>
      <c r="B1544" s="1">
        <v>2997</v>
      </c>
      <c r="C1544" s="1" t="s">
        <v>3</v>
      </c>
      <c r="D1544" s="1">
        <v>0</v>
      </c>
      <c r="E1544" s="1">
        <v>417.664016</v>
      </c>
      <c r="F1544" s="5" t="s">
        <v>8</v>
      </c>
    </row>
    <row r="1545" spans="1:6" x14ac:dyDescent="0.25">
      <c r="A1545">
        <f t="shared" si="24"/>
        <v>1541</v>
      </c>
      <c r="B1545" s="1">
        <v>2998</v>
      </c>
      <c r="C1545" s="1" t="s">
        <v>3</v>
      </c>
      <c r="D1545" s="1">
        <v>0</v>
      </c>
      <c r="E1545" s="1">
        <v>43.974539999999998</v>
      </c>
      <c r="F1545" s="5" t="s">
        <v>8</v>
      </c>
    </row>
    <row r="1546" spans="1:6" x14ac:dyDescent="0.25">
      <c r="A1546">
        <f t="shared" si="24"/>
        <v>1542</v>
      </c>
      <c r="B1546" s="1">
        <v>3017</v>
      </c>
      <c r="C1546" s="1" t="s">
        <v>3</v>
      </c>
      <c r="D1546" s="1">
        <v>0</v>
      </c>
      <c r="E1546" s="1">
        <v>309.42444699999999</v>
      </c>
      <c r="F1546" s="5" t="s">
        <v>8</v>
      </c>
    </row>
    <row r="1547" spans="1:6" x14ac:dyDescent="0.25">
      <c r="A1547">
        <f t="shared" si="24"/>
        <v>1543</v>
      </c>
      <c r="B1547" s="1">
        <v>3021</v>
      </c>
      <c r="C1547" s="1" t="s">
        <v>3</v>
      </c>
      <c r="D1547" s="1">
        <v>0</v>
      </c>
      <c r="E1547" s="1">
        <v>266.34132899999997</v>
      </c>
      <c r="F1547" s="5" t="s">
        <v>8</v>
      </c>
    </row>
    <row r="1548" spans="1:6" x14ac:dyDescent="0.25">
      <c r="A1548">
        <f t="shared" si="24"/>
        <v>1544</v>
      </c>
      <c r="B1548" s="1">
        <v>3022</v>
      </c>
      <c r="C1548" s="1" t="s">
        <v>3</v>
      </c>
      <c r="D1548" s="1">
        <v>0</v>
      </c>
      <c r="E1548" s="1">
        <v>319.08762200000001</v>
      </c>
      <c r="F1548" s="5" t="s">
        <v>8</v>
      </c>
    </row>
    <row r="1549" spans="1:6" x14ac:dyDescent="0.25">
      <c r="A1549">
        <f t="shared" si="24"/>
        <v>1545</v>
      </c>
      <c r="B1549" s="1">
        <v>3024</v>
      </c>
      <c r="C1549" s="1" t="s">
        <v>3</v>
      </c>
      <c r="D1549" s="1">
        <v>0</v>
      </c>
      <c r="E1549" s="1">
        <v>188.06960000000001</v>
      </c>
      <c r="F1549" s="5" t="s">
        <v>8</v>
      </c>
    </row>
    <row r="1550" spans="1:6" x14ac:dyDescent="0.25">
      <c r="A1550">
        <f t="shared" si="24"/>
        <v>1546</v>
      </c>
      <c r="B1550" s="1">
        <v>3025</v>
      </c>
      <c r="C1550" s="1" t="s">
        <v>3</v>
      </c>
      <c r="D1550" s="1">
        <v>0</v>
      </c>
      <c r="E1550" s="1">
        <v>147.52598699999999</v>
      </c>
      <c r="F1550" s="5" t="s">
        <v>8</v>
      </c>
    </row>
    <row r="1551" spans="1:6" x14ac:dyDescent="0.25">
      <c r="A1551">
        <f t="shared" si="24"/>
        <v>1547</v>
      </c>
      <c r="B1551" s="1">
        <v>3026</v>
      </c>
      <c r="C1551" s="1" t="s">
        <v>3</v>
      </c>
      <c r="D1551" s="1">
        <v>0</v>
      </c>
      <c r="E1551" s="1">
        <v>237.78600599999999</v>
      </c>
      <c r="F1551" s="5" t="s">
        <v>8</v>
      </c>
    </row>
    <row r="1552" spans="1:6" x14ac:dyDescent="0.25">
      <c r="A1552">
        <f t="shared" si="24"/>
        <v>1548</v>
      </c>
      <c r="B1552" s="1">
        <v>3027</v>
      </c>
      <c r="C1552" s="1" t="s">
        <v>3</v>
      </c>
      <c r="D1552" s="1">
        <v>0</v>
      </c>
      <c r="E1552" s="1">
        <v>244.683649</v>
      </c>
      <c r="F1552" s="5" t="s">
        <v>8</v>
      </c>
    </row>
    <row r="1553" spans="1:6" x14ac:dyDescent="0.25">
      <c r="A1553">
        <f t="shared" si="24"/>
        <v>1549</v>
      </c>
      <c r="B1553" s="1">
        <v>3028</v>
      </c>
      <c r="C1553" s="1" t="s">
        <v>3</v>
      </c>
      <c r="D1553" s="1">
        <v>0</v>
      </c>
      <c r="E1553" s="1">
        <v>67.287565999999998</v>
      </c>
      <c r="F1553" s="5" t="s">
        <v>8</v>
      </c>
    </row>
    <row r="1554" spans="1:6" x14ac:dyDescent="0.25">
      <c r="A1554">
        <f t="shared" si="24"/>
        <v>1550</v>
      </c>
      <c r="B1554" s="1">
        <v>3029</v>
      </c>
      <c r="C1554" s="1" t="s">
        <v>3</v>
      </c>
      <c r="D1554" s="1">
        <v>0</v>
      </c>
      <c r="E1554" s="1">
        <v>362.34085199999998</v>
      </c>
      <c r="F1554" s="5" t="s">
        <v>8</v>
      </c>
    </row>
    <row r="1555" spans="1:6" x14ac:dyDescent="0.25">
      <c r="A1555">
        <f t="shared" si="24"/>
        <v>1551</v>
      </c>
      <c r="B1555" s="1">
        <v>3030</v>
      </c>
      <c r="C1555" s="1" t="s">
        <v>3</v>
      </c>
      <c r="D1555" s="1">
        <v>0</v>
      </c>
      <c r="E1555" s="1">
        <v>229.84267</v>
      </c>
      <c r="F1555" s="5" t="s">
        <v>8</v>
      </c>
    </row>
    <row r="1556" spans="1:6" x14ac:dyDescent="0.25">
      <c r="A1556">
        <f t="shared" si="24"/>
        <v>1552</v>
      </c>
      <c r="B1556" s="1">
        <v>3031</v>
      </c>
      <c r="C1556" s="1" t="s">
        <v>3</v>
      </c>
      <c r="D1556" s="1">
        <v>0</v>
      </c>
      <c r="E1556" s="1">
        <v>163.272651</v>
      </c>
      <c r="F1556" s="5" t="s">
        <v>8</v>
      </c>
    </row>
    <row r="1557" spans="1:6" x14ac:dyDescent="0.25">
      <c r="A1557">
        <f t="shared" si="24"/>
        <v>1553</v>
      </c>
      <c r="B1557" s="1">
        <v>3032</v>
      </c>
      <c r="C1557" s="1" t="s">
        <v>3</v>
      </c>
      <c r="D1557" s="1">
        <v>0</v>
      </c>
      <c r="E1557" s="1">
        <v>231.89686800000001</v>
      </c>
      <c r="F1557" s="5" t="s">
        <v>8</v>
      </c>
    </row>
    <row r="1558" spans="1:6" x14ac:dyDescent="0.25">
      <c r="A1558">
        <f t="shared" si="24"/>
        <v>1554</v>
      </c>
      <c r="B1558" s="1">
        <v>3034</v>
      </c>
      <c r="C1558" s="1" t="s">
        <v>3</v>
      </c>
      <c r="D1558" s="1">
        <v>0</v>
      </c>
      <c r="E1558" s="1">
        <v>422.482259</v>
      </c>
      <c r="F1558" s="5" t="s">
        <v>8</v>
      </c>
    </row>
    <row r="1559" spans="1:6" x14ac:dyDescent="0.25">
      <c r="A1559">
        <f t="shared" si="24"/>
        <v>1555</v>
      </c>
      <c r="B1559" s="1">
        <v>3036</v>
      </c>
      <c r="C1559" s="1" t="s">
        <v>3</v>
      </c>
      <c r="D1559" s="1">
        <v>0</v>
      </c>
      <c r="E1559" s="1">
        <v>258.03667999999999</v>
      </c>
      <c r="F1559" s="5" t="s">
        <v>8</v>
      </c>
    </row>
    <row r="1560" spans="1:6" x14ac:dyDescent="0.25">
      <c r="A1560">
        <f t="shared" si="24"/>
        <v>1556</v>
      </c>
      <c r="B1560" s="1">
        <v>3037</v>
      </c>
      <c r="C1560" s="1" t="s">
        <v>3</v>
      </c>
      <c r="D1560" s="1">
        <v>0</v>
      </c>
      <c r="E1560" s="1">
        <v>312.847148</v>
      </c>
      <c r="F1560" s="5" t="s">
        <v>8</v>
      </c>
    </row>
    <row r="1561" spans="1:6" x14ac:dyDescent="0.25">
      <c r="A1561">
        <f t="shared" si="24"/>
        <v>1557</v>
      </c>
      <c r="B1561" s="1">
        <v>3039</v>
      </c>
      <c r="C1561" s="1" t="s">
        <v>3</v>
      </c>
      <c r="D1561" s="1">
        <v>0</v>
      </c>
      <c r="E1561" s="1">
        <v>312.26120900000001</v>
      </c>
      <c r="F1561" s="5" t="s">
        <v>8</v>
      </c>
    </row>
    <row r="1562" spans="1:6" x14ac:dyDescent="0.25">
      <c r="A1562">
        <f t="shared" si="24"/>
        <v>1558</v>
      </c>
      <c r="B1562" s="1">
        <v>3040</v>
      </c>
      <c r="C1562" s="1" t="s">
        <v>3</v>
      </c>
      <c r="D1562" s="1">
        <v>0</v>
      </c>
      <c r="E1562" s="1">
        <v>121.57912399999999</v>
      </c>
      <c r="F1562" s="5" t="s">
        <v>8</v>
      </c>
    </row>
    <row r="1563" spans="1:6" x14ac:dyDescent="0.25">
      <c r="A1563">
        <f t="shared" si="24"/>
        <v>1559</v>
      </c>
      <c r="B1563" s="1">
        <v>3041</v>
      </c>
      <c r="C1563" s="1" t="s">
        <v>3</v>
      </c>
      <c r="D1563" s="1">
        <v>0</v>
      </c>
      <c r="E1563" s="1">
        <v>199.660178</v>
      </c>
      <c r="F1563" s="5" t="s">
        <v>8</v>
      </c>
    </row>
    <row r="1564" spans="1:6" x14ac:dyDescent="0.25">
      <c r="A1564">
        <f t="shared" si="24"/>
        <v>1560</v>
      </c>
      <c r="B1564" s="1">
        <v>3042</v>
      </c>
      <c r="C1564" s="1" t="s">
        <v>3</v>
      </c>
      <c r="D1564" s="1">
        <v>0</v>
      </c>
      <c r="E1564" s="1">
        <v>197.83524499999999</v>
      </c>
      <c r="F1564" s="5" t="s">
        <v>8</v>
      </c>
    </row>
    <row r="1565" spans="1:6" x14ac:dyDescent="0.25">
      <c r="A1565">
        <f t="shared" si="24"/>
        <v>1561</v>
      </c>
      <c r="B1565" s="1">
        <v>3043</v>
      </c>
      <c r="C1565" s="1" t="s">
        <v>3</v>
      </c>
      <c r="D1565" s="1">
        <v>0</v>
      </c>
      <c r="E1565" s="1">
        <v>273.51023900000001</v>
      </c>
      <c r="F1565" s="5" t="s">
        <v>8</v>
      </c>
    </row>
    <row r="1566" spans="1:6" x14ac:dyDescent="0.25">
      <c r="A1566">
        <f t="shared" si="24"/>
        <v>1562</v>
      </c>
      <c r="B1566" s="1">
        <v>3044</v>
      </c>
      <c r="C1566" s="1" t="s">
        <v>3</v>
      </c>
      <c r="D1566" s="1">
        <v>0</v>
      </c>
      <c r="E1566" s="1">
        <v>301.13152500000001</v>
      </c>
      <c r="F1566" s="5" t="s">
        <v>8</v>
      </c>
    </row>
    <row r="1567" spans="1:6" x14ac:dyDescent="0.25">
      <c r="A1567">
        <f t="shared" si="24"/>
        <v>1563</v>
      </c>
      <c r="B1567" s="1">
        <v>3045</v>
      </c>
      <c r="C1567" s="1" t="s">
        <v>3</v>
      </c>
      <c r="D1567" s="1">
        <v>0</v>
      </c>
      <c r="E1567" s="1">
        <v>86.328298000000004</v>
      </c>
      <c r="F1567" s="5" t="s">
        <v>8</v>
      </c>
    </row>
    <row r="1568" spans="1:6" x14ac:dyDescent="0.25">
      <c r="A1568">
        <f t="shared" si="24"/>
        <v>1564</v>
      </c>
      <c r="B1568" s="1">
        <v>3046</v>
      </c>
      <c r="C1568" s="1" t="s">
        <v>3</v>
      </c>
      <c r="D1568" s="1">
        <v>0</v>
      </c>
      <c r="E1568" s="1">
        <v>412.58483100000001</v>
      </c>
      <c r="F1568" s="5" t="s">
        <v>8</v>
      </c>
    </row>
    <row r="1569" spans="1:6" x14ac:dyDescent="0.25">
      <c r="A1569">
        <f t="shared" si="24"/>
        <v>1565</v>
      </c>
      <c r="B1569" s="1">
        <v>3047</v>
      </c>
      <c r="C1569" s="1" t="s">
        <v>3</v>
      </c>
      <c r="D1569" s="1">
        <v>0</v>
      </c>
      <c r="E1569" s="1">
        <v>73.840873999999999</v>
      </c>
      <c r="F1569" s="5" t="s">
        <v>8</v>
      </c>
    </row>
    <row r="1570" spans="1:6" x14ac:dyDescent="0.25">
      <c r="A1570">
        <f t="shared" si="24"/>
        <v>1566</v>
      </c>
      <c r="B1570" s="1">
        <v>3048</v>
      </c>
      <c r="C1570" s="1" t="s">
        <v>3</v>
      </c>
      <c r="D1570" s="1">
        <v>0</v>
      </c>
      <c r="E1570" s="1">
        <v>154.78581600000001</v>
      </c>
      <c r="F1570" s="5" t="s">
        <v>8</v>
      </c>
    </row>
    <row r="1571" spans="1:6" x14ac:dyDescent="0.25">
      <c r="A1571">
        <f t="shared" si="24"/>
        <v>1567</v>
      </c>
      <c r="B1571" s="1">
        <v>3049</v>
      </c>
      <c r="C1571" s="1" t="s">
        <v>3</v>
      </c>
      <c r="D1571" s="1">
        <v>0</v>
      </c>
      <c r="E1571" s="1">
        <v>264.74319300000002</v>
      </c>
      <c r="F1571" s="5" t="s">
        <v>8</v>
      </c>
    </row>
    <row r="1572" spans="1:6" x14ac:dyDescent="0.25">
      <c r="A1572">
        <f t="shared" si="24"/>
        <v>1568</v>
      </c>
      <c r="B1572" s="1">
        <v>3050</v>
      </c>
      <c r="C1572" s="1" t="s">
        <v>3</v>
      </c>
      <c r="D1572" s="1">
        <v>0</v>
      </c>
      <c r="E1572" s="1">
        <v>78.615189000000001</v>
      </c>
      <c r="F1572" s="5" t="s">
        <v>8</v>
      </c>
    </row>
    <row r="1573" spans="1:6" x14ac:dyDescent="0.25">
      <c r="A1573">
        <f t="shared" si="24"/>
        <v>1569</v>
      </c>
      <c r="B1573" s="1">
        <v>3051</v>
      </c>
      <c r="C1573" s="1" t="s">
        <v>3</v>
      </c>
      <c r="D1573" s="1">
        <v>0</v>
      </c>
      <c r="E1573" s="1">
        <v>74.109690999999998</v>
      </c>
      <c r="F1573" s="5" t="s">
        <v>8</v>
      </c>
    </row>
    <row r="1574" spans="1:6" x14ac:dyDescent="0.25">
      <c r="A1574">
        <f t="shared" si="24"/>
        <v>1570</v>
      </c>
      <c r="B1574" s="1">
        <v>3052</v>
      </c>
      <c r="C1574" s="1" t="s">
        <v>3</v>
      </c>
      <c r="D1574" s="1">
        <v>0</v>
      </c>
      <c r="E1574" s="1">
        <v>178.010549</v>
      </c>
      <c r="F1574" s="5" t="s">
        <v>8</v>
      </c>
    </row>
    <row r="1575" spans="1:6" x14ac:dyDescent="0.25">
      <c r="A1575">
        <f t="shared" si="24"/>
        <v>1571</v>
      </c>
      <c r="B1575" s="1">
        <v>3053</v>
      </c>
      <c r="C1575" s="1" t="s">
        <v>3</v>
      </c>
      <c r="D1575" s="1">
        <v>0</v>
      </c>
      <c r="E1575" s="1">
        <v>95.271912999999998</v>
      </c>
      <c r="F1575" s="5" t="s">
        <v>8</v>
      </c>
    </row>
    <row r="1576" spans="1:6" x14ac:dyDescent="0.25">
      <c r="A1576">
        <f t="shared" si="24"/>
        <v>1572</v>
      </c>
      <c r="B1576" s="1">
        <v>3054</v>
      </c>
      <c r="C1576" s="1" t="s">
        <v>3</v>
      </c>
      <c r="D1576" s="1">
        <v>0</v>
      </c>
      <c r="E1576" s="1">
        <v>136.939976</v>
      </c>
      <c r="F1576" s="5" t="s">
        <v>8</v>
      </c>
    </row>
    <row r="1577" spans="1:6" x14ac:dyDescent="0.25">
      <c r="A1577">
        <f t="shared" si="24"/>
        <v>1573</v>
      </c>
      <c r="B1577" s="1">
        <v>3055</v>
      </c>
      <c r="C1577" s="1" t="s">
        <v>3</v>
      </c>
      <c r="D1577" s="1">
        <v>0</v>
      </c>
      <c r="E1577" s="1">
        <v>85.302817000000005</v>
      </c>
      <c r="F1577" s="5" t="s">
        <v>8</v>
      </c>
    </row>
    <row r="1578" spans="1:6" x14ac:dyDescent="0.25">
      <c r="A1578">
        <f t="shared" si="24"/>
        <v>1574</v>
      </c>
      <c r="B1578" s="1">
        <v>3056</v>
      </c>
      <c r="C1578" s="1" t="s">
        <v>3</v>
      </c>
      <c r="D1578" s="1">
        <v>0</v>
      </c>
      <c r="E1578" s="1">
        <v>250.405214</v>
      </c>
      <c r="F1578" s="5" t="s">
        <v>8</v>
      </c>
    </row>
    <row r="1579" spans="1:6" x14ac:dyDescent="0.25">
      <c r="A1579">
        <f t="shared" si="24"/>
        <v>1575</v>
      </c>
      <c r="B1579" s="1">
        <v>3057</v>
      </c>
      <c r="C1579" s="1" t="s">
        <v>3</v>
      </c>
      <c r="D1579" s="1">
        <v>0</v>
      </c>
      <c r="E1579" s="1">
        <v>96.494150000000005</v>
      </c>
      <c r="F1579" s="5" t="s">
        <v>8</v>
      </c>
    </row>
    <row r="1580" spans="1:6" x14ac:dyDescent="0.25">
      <c r="A1580">
        <f t="shared" si="24"/>
        <v>1576</v>
      </c>
      <c r="B1580" s="1">
        <v>3058</v>
      </c>
      <c r="C1580" s="1" t="s">
        <v>3</v>
      </c>
      <c r="D1580" s="1">
        <v>0</v>
      </c>
      <c r="E1580" s="1">
        <v>232.08631800000001</v>
      </c>
      <c r="F1580" s="5" t="s">
        <v>8</v>
      </c>
    </row>
    <row r="1581" spans="1:6" x14ac:dyDescent="0.25">
      <c r="A1581">
        <f t="shared" si="24"/>
        <v>1577</v>
      </c>
      <c r="B1581" s="1">
        <v>3059</v>
      </c>
      <c r="C1581" s="1" t="s">
        <v>3</v>
      </c>
      <c r="D1581" s="1">
        <v>0</v>
      </c>
      <c r="E1581" s="1">
        <v>212.890613</v>
      </c>
      <c r="F1581" s="5" t="s">
        <v>8</v>
      </c>
    </row>
    <row r="1582" spans="1:6" x14ac:dyDescent="0.25">
      <c r="A1582">
        <f t="shared" si="24"/>
        <v>1578</v>
      </c>
      <c r="B1582" s="1">
        <v>3060</v>
      </c>
      <c r="C1582" s="1" t="s">
        <v>3</v>
      </c>
      <c r="D1582" s="1">
        <v>0</v>
      </c>
      <c r="E1582" s="1">
        <v>165.132149</v>
      </c>
      <c r="F1582" s="5" t="s">
        <v>8</v>
      </c>
    </row>
    <row r="1583" spans="1:6" x14ac:dyDescent="0.25">
      <c r="A1583">
        <f t="shared" si="24"/>
        <v>1579</v>
      </c>
      <c r="B1583" s="1">
        <v>3061</v>
      </c>
      <c r="C1583" s="1" t="s">
        <v>3</v>
      </c>
      <c r="D1583" s="1">
        <v>0</v>
      </c>
      <c r="E1583" s="1">
        <v>130.99614600000001</v>
      </c>
      <c r="F1583" s="5" t="s">
        <v>8</v>
      </c>
    </row>
    <row r="1584" spans="1:6" x14ac:dyDescent="0.25">
      <c r="A1584">
        <f t="shared" si="24"/>
        <v>1580</v>
      </c>
      <c r="B1584" s="1">
        <v>3062</v>
      </c>
      <c r="C1584" s="1" t="s">
        <v>3</v>
      </c>
      <c r="D1584" s="1">
        <v>0</v>
      </c>
      <c r="E1584" s="1">
        <v>271.01308699999998</v>
      </c>
      <c r="F1584" s="5" t="s">
        <v>8</v>
      </c>
    </row>
    <row r="1585" spans="1:6" x14ac:dyDescent="0.25">
      <c r="A1585">
        <f t="shared" si="24"/>
        <v>1581</v>
      </c>
      <c r="B1585" s="1">
        <v>3063</v>
      </c>
      <c r="C1585" s="1" t="s">
        <v>3</v>
      </c>
      <c r="D1585" s="1">
        <v>0</v>
      </c>
      <c r="E1585" s="1">
        <v>335.22337800000003</v>
      </c>
      <c r="F1585" s="5" t="s">
        <v>8</v>
      </c>
    </row>
    <row r="1586" spans="1:6" x14ac:dyDescent="0.25">
      <c r="A1586">
        <f t="shared" si="24"/>
        <v>1582</v>
      </c>
      <c r="B1586" s="1">
        <v>3064</v>
      </c>
      <c r="C1586" s="1" t="s">
        <v>3</v>
      </c>
      <c r="D1586" s="1">
        <v>0</v>
      </c>
      <c r="E1586" s="1">
        <v>224.70608100000001</v>
      </c>
      <c r="F1586" s="5" t="s">
        <v>8</v>
      </c>
    </row>
    <row r="1587" spans="1:6" x14ac:dyDescent="0.25">
      <c r="A1587">
        <f t="shared" si="24"/>
        <v>1583</v>
      </c>
      <c r="B1587" s="1">
        <v>3065</v>
      </c>
      <c r="C1587" s="1" t="s">
        <v>3</v>
      </c>
      <c r="D1587" s="1">
        <v>0</v>
      </c>
      <c r="E1587" s="1">
        <v>770.57148299999994</v>
      </c>
      <c r="F1587" s="5" t="s">
        <v>8</v>
      </c>
    </row>
    <row r="1588" spans="1:6" x14ac:dyDescent="0.25">
      <c r="A1588">
        <f t="shared" si="24"/>
        <v>1584</v>
      </c>
      <c r="B1588" s="1">
        <v>3066</v>
      </c>
      <c r="C1588" s="1" t="s">
        <v>3</v>
      </c>
      <c r="D1588" s="1">
        <v>0</v>
      </c>
      <c r="E1588" s="1">
        <v>461.40745299999998</v>
      </c>
      <c r="F1588" s="5" t="s">
        <v>8</v>
      </c>
    </row>
    <row r="1589" spans="1:6" x14ac:dyDescent="0.25">
      <c r="A1589">
        <f t="shared" si="24"/>
        <v>1585</v>
      </c>
      <c r="B1589" s="1">
        <v>3067</v>
      </c>
      <c r="C1589" s="1" t="s">
        <v>3</v>
      </c>
      <c r="D1589" s="1">
        <v>0</v>
      </c>
      <c r="E1589" s="1">
        <v>64.412650999999997</v>
      </c>
      <c r="F1589" s="5" t="s">
        <v>8</v>
      </c>
    </row>
    <row r="1590" spans="1:6" x14ac:dyDescent="0.25">
      <c r="A1590">
        <f t="shared" si="24"/>
        <v>1586</v>
      </c>
      <c r="B1590" s="1">
        <v>3068</v>
      </c>
      <c r="C1590" s="1" t="s">
        <v>3</v>
      </c>
      <c r="D1590" s="1">
        <v>0</v>
      </c>
      <c r="E1590" s="1">
        <v>14.889983000000001</v>
      </c>
      <c r="F1590" s="5" t="s">
        <v>8</v>
      </c>
    </row>
    <row r="1591" spans="1:6" x14ac:dyDescent="0.25">
      <c r="A1591">
        <f t="shared" si="24"/>
        <v>1587</v>
      </c>
      <c r="B1591" s="1">
        <v>3069</v>
      </c>
      <c r="C1591" s="1" t="s">
        <v>3</v>
      </c>
      <c r="D1591" s="1">
        <v>0</v>
      </c>
      <c r="E1591" s="1">
        <v>94.812507999999994</v>
      </c>
      <c r="F1591" s="5" t="s">
        <v>8</v>
      </c>
    </row>
    <row r="1592" spans="1:6" x14ac:dyDescent="0.25">
      <c r="A1592">
        <f t="shared" si="24"/>
        <v>1588</v>
      </c>
      <c r="B1592" s="1">
        <v>3070</v>
      </c>
      <c r="C1592" s="1" t="s">
        <v>3</v>
      </c>
      <c r="D1592" s="1">
        <v>0</v>
      </c>
      <c r="E1592" s="1">
        <v>194.531902</v>
      </c>
      <c r="F1592" s="5" t="s">
        <v>8</v>
      </c>
    </row>
    <row r="1593" spans="1:6" x14ac:dyDescent="0.25">
      <c r="A1593">
        <f t="shared" si="24"/>
        <v>1589</v>
      </c>
      <c r="B1593" s="1">
        <v>3071</v>
      </c>
      <c r="C1593" s="1" t="s">
        <v>3</v>
      </c>
      <c r="D1593" s="1">
        <v>0</v>
      </c>
      <c r="E1593" s="1">
        <v>443.80222400000002</v>
      </c>
      <c r="F1593" s="5" t="s">
        <v>8</v>
      </c>
    </row>
    <row r="1594" spans="1:6" x14ac:dyDescent="0.25">
      <c r="A1594">
        <f t="shared" si="24"/>
        <v>1590</v>
      </c>
      <c r="B1594" s="1">
        <v>3072</v>
      </c>
      <c r="C1594" s="1" t="s">
        <v>3</v>
      </c>
      <c r="D1594" s="1">
        <v>0</v>
      </c>
      <c r="E1594" s="1">
        <v>300.02300100000002</v>
      </c>
      <c r="F1594" s="5" t="s">
        <v>8</v>
      </c>
    </row>
    <row r="1595" spans="1:6" x14ac:dyDescent="0.25">
      <c r="A1595">
        <f t="shared" si="24"/>
        <v>1591</v>
      </c>
      <c r="B1595" s="1">
        <v>3073</v>
      </c>
      <c r="C1595" s="1" t="s">
        <v>3</v>
      </c>
      <c r="D1595" s="1">
        <v>0</v>
      </c>
      <c r="E1595" s="1">
        <v>447.86715900000002</v>
      </c>
      <c r="F1595" s="5" t="s">
        <v>8</v>
      </c>
    </row>
    <row r="1596" spans="1:6" x14ac:dyDescent="0.25">
      <c r="A1596">
        <f t="shared" si="24"/>
        <v>1592</v>
      </c>
      <c r="B1596" s="1">
        <v>3074</v>
      </c>
      <c r="C1596" s="1" t="s">
        <v>3</v>
      </c>
      <c r="D1596" s="1">
        <v>0</v>
      </c>
      <c r="E1596" s="1">
        <v>129.99289200000001</v>
      </c>
      <c r="F1596" s="5" t="s">
        <v>8</v>
      </c>
    </row>
    <row r="1597" spans="1:6" x14ac:dyDescent="0.25">
      <c r="A1597">
        <f t="shared" si="24"/>
        <v>1593</v>
      </c>
      <c r="B1597" s="1">
        <v>3076</v>
      </c>
      <c r="C1597" s="1" t="s">
        <v>3</v>
      </c>
      <c r="D1597" s="1">
        <v>0</v>
      </c>
      <c r="E1597" s="1">
        <v>116.157616</v>
      </c>
      <c r="F1597" s="5" t="s">
        <v>8</v>
      </c>
    </row>
    <row r="1598" spans="1:6" x14ac:dyDescent="0.25">
      <c r="A1598">
        <f t="shared" si="24"/>
        <v>1594</v>
      </c>
      <c r="B1598" s="1">
        <v>3077</v>
      </c>
      <c r="C1598" s="1" t="s">
        <v>3</v>
      </c>
      <c r="D1598" s="1">
        <v>0</v>
      </c>
      <c r="E1598" s="1">
        <v>150.92996099999999</v>
      </c>
      <c r="F1598" s="5" t="s">
        <v>8</v>
      </c>
    </row>
    <row r="1599" spans="1:6" x14ac:dyDescent="0.25">
      <c r="A1599">
        <f t="shared" si="24"/>
        <v>1595</v>
      </c>
      <c r="B1599" s="1">
        <v>3078</v>
      </c>
      <c r="C1599" s="1" t="s">
        <v>3</v>
      </c>
      <c r="D1599" s="1">
        <v>0</v>
      </c>
      <c r="E1599" s="1">
        <v>179.70465999999999</v>
      </c>
      <c r="F1599" s="5" t="s">
        <v>8</v>
      </c>
    </row>
    <row r="1600" spans="1:6" x14ac:dyDescent="0.25">
      <c r="A1600">
        <f t="shared" si="24"/>
        <v>1596</v>
      </c>
      <c r="B1600" s="1">
        <v>3079</v>
      </c>
      <c r="C1600" s="1" t="s">
        <v>3</v>
      </c>
      <c r="D1600" s="1">
        <v>0</v>
      </c>
      <c r="E1600" s="1">
        <v>261.94608799999997</v>
      </c>
      <c r="F1600" s="5" t="s">
        <v>8</v>
      </c>
    </row>
    <row r="1601" spans="1:6" x14ac:dyDescent="0.25">
      <c r="A1601">
        <f t="shared" si="24"/>
        <v>1597</v>
      </c>
      <c r="B1601" s="1">
        <v>3080</v>
      </c>
      <c r="C1601" s="1" t="s">
        <v>3</v>
      </c>
      <c r="D1601" s="1">
        <v>0</v>
      </c>
      <c r="E1601" s="1">
        <v>178.30806799999999</v>
      </c>
      <c r="F1601" s="5" t="s">
        <v>8</v>
      </c>
    </row>
    <row r="1602" spans="1:6" x14ac:dyDescent="0.25">
      <c r="A1602">
        <f t="shared" si="24"/>
        <v>1598</v>
      </c>
      <c r="B1602" s="1">
        <v>3081</v>
      </c>
      <c r="C1602" s="1" t="s">
        <v>3</v>
      </c>
      <c r="D1602" s="1">
        <v>0</v>
      </c>
      <c r="E1602" s="1">
        <v>152.816586</v>
      </c>
      <c r="F1602" s="5" t="s">
        <v>8</v>
      </c>
    </row>
    <row r="1603" spans="1:6" x14ac:dyDescent="0.25">
      <c r="A1603">
        <f t="shared" si="24"/>
        <v>1599</v>
      </c>
      <c r="B1603" s="1">
        <v>3082</v>
      </c>
      <c r="C1603" s="1" t="s">
        <v>3</v>
      </c>
      <c r="D1603" s="1">
        <v>0</v>
      </c>
      <c r="E1603" s="1">
        <v>136.04960399999999</v>
      </c>
      <c r="F1603" s="5" t="s">
        <v>8</v>
      </c>
    </row>
    <row r="1604" spans="1:6" x14ac:dyDescent="0.25">
      <c r="A1604">
        <f t="shared" si="24"/>
        <v>1600</v>
      </c>
      <c r="B1604" s="1">
        <v>3083</v>
      </c>
      <c r="C1604" s="1" t="s">
        <v>3</v>
      </c>
      <c r="D1604" s="1">
        <v>0</v>
      </c>
      <c r="E1604" s="1">
        <v>254.52734899999999</v>
      </c>
      <c r="F1604" s="5" t="s">
        <v>8</v>
      </c>
    </row>
    <row r="1605" spans="1:6" x14ac:dyDescent="0.25">
      <c r="A1605">
        <f t="shared" si="24"/>
        <v>1601</v>
      </c>
      <c r="B1605" s="1">
        <v>3084</v>
      </c>
      <c r="C1605" s="1" t="s">
        <v>3</v>
      </c>
      <c r="D1605" s="1">
        <v>0</v>
      </c>
      <c r="E1605" s="1">
        <v>242.82983899999999</v>
      </c>
      <c r="F1605" s="5" t="s">
        <v>8</v>
      </c>
    </row>
    <row r="1606" spans="1:6" x14ac:dyDescent="0.25">
      <c r="A1606">
        <f t="shared" si="24"/>
        <v>1602</v>
      </c>
      <c r="B1606" s="1">
        <v>3085</v>
      </c>
      <c r="C1606" s="1" t="s">
        <v>3</v>
      </c>
      <c r="D1606" s="1">
        <v>0</v>
      </c>
      <c r="E1606" s="1">
        <v>133.26919599999999</v>
      </c>
      <c r="F1606" s="5" t="s">
        <v>8</v>
      </c>
    </row>
    <row r="1607" spans="1:6" x14ac:dyDescent="0.25">
      <c r="A1607">
        <f t="shared" ref="A1607:A1670" si="25">A1606+1</f>
        <v>1603</v>
      </c>
      <c r="B1607" s="1">
        <v>3090</v>
      </c>
      <c r="C1607" s="1" t="s">
        <v>3</v>
      </c>
      <c r="D1607" s="1">
        <v>0</v>
      </c>
      <c r="E1607" s="1">
        <v>124.839589</v>
      </c>
      <c r="F1607" s="5" t="s">
        <v>8</v>
      </c>
    </row>
    <row r="1608" spans="1:6" x14ac:dyDescent="0.25">
      <c r="A1608">
        <f t="shared" si="25"/>
        <v>1604</v>
      </c>
      <c r="B1608" s="1">
        <v>3091</v>
      </c>
      <c r="C1608" s="1" t="s">
        <v>3</v>
      </c>
      <c r="D1608" s="1">
        <v>0</v>
      </c>
      <c r="E1608" s="1">
        <v>251.74221499999999</v>
      </c>
      <c r="F1608" s="5" t="s">
        <v>8</v>
      </c>
    </row>
    <row r="1609" spans="1:6" x14ac:dyDescent="0.25">
      <c r="A1609">
        <f t="shared" si="25"/>
        <v>1605</v>
      </c>
      <c r="B1609" s="1">
        <v>3092</v>
      </c>
      <c r="C1609" s="1" t="s">
        <v>3</v>
      </c>
      <c r="D1609" s="1">
        <v>0</v>
      </c>
      <c r="E1609" s="1">
        <v>248.54440399999999</v>
      </c>
      <c r="F1609" s="5" t="s">
        <v>8</v>
      </c>
    </row>
    <row r="1610" spans="1:6" x14ac:dyDescent="0.25">
      <c r="A1610">
        <f t="shared" si="25"/>
        <v>1606</v>
      </c>
      <c r="B1610" s="1">
        <v>3093</v>
      </c>
      <c r="C1610" s="1" t="s">
        <v>3</v>
      </c>
      <c r="D1610" s="1">
        <v>0</v>
      </c>
      <c r="E1610" s="1">
        <v>222.694591</v>
      </c>
      <c r="F1610" s="5" t="s">
        <v>8</v>
      </c>
    </row>
    <row r="1611" spans="1:6" x14ac:dyDescent="0.25">
      <c r="A1611">
        <f t="shared" si="25"/>
        <v>1607</v>
      </c>
      <c r="B1611" s="1">
        <v>3094</v>
      </c>
      <c r="C1611" s="1" t="s">
        <v>3</v>
      </c>
      <c r="D1611" s="1">
        <v>0</v>
      </c>
      <c r="E1611" s="1">
        <v>218.399102</v>
      </c>
      <c r="F1611" s="5" t="s">
        <v>8</v>
      </c>
    </row>
    <row r="1612" spans="1:6" x14ac:dyDescent="0.25">
      <c r="A1612">
        <f t="shared" si="25"/>
        <v>1608</v>
      </c>
      <c r="B1612" s="1">
        <v>3095</v>
      </c>
      <c r="C1612" s="1" t="s">
        <v>3</v>
      </c>
      <c r="D1612" s="1">
        <v>0</v>
      </c>
      <c r="E1612" s="1">
        <v>77.514803000000001</v>
      </c>
      <c r="F1612" s="5" t="s">
        <v>8</v>
      </c>
    </row>
    <row r="1613" spans="1:6" x14ac:dyDescent="0.25">
      <c r="A1613">
        <f t="shared" si="25"/>
        <v>1609</v>
      </c>
      <c r="B1613" s="1">
        <v>3096</v>
      </c>
      <c r="C1613" s="1" t="s">
        <v>3</v>
      </c>
      <c r="D1613" s="1">
        <v>0</v>
      </c>
      <c r="E1613" s="1">
        <v>330.22929499999998</v>
      </c>
      <c r="F1613" s="5" t="s">
        <v>8</v>
      </c>
    </row>
    <row r="1614" spans="1:6" x14ac:dyDescent="0.25">
      <c r="A1614">
        <f t="shared" si="25"/>
        <v>1610</v>
      </c>
      <c r="B1614" s="1">
        <v>3097</v>
      </c>
      <c r="C1614" s="1" t="s">
        <v>3</v>
      </c>
      <c r="D1614" s="1">
        <v>0</v>
      </c>
      <c r="E1614" s="1">
        <v>794.39562999999998</v>
      </c>
      <c r="F1614" s="5" t="s">
        <v>8</v>
      </c>
    </row>
    <row r="1615" spans="1:6" x14ac:dyDescent="0.25">
      <c r="A1615">
        <f t="shared" si="25"/>
        <v>1611</v>
      </c>
      <c r="B1615" s="1">
        <v>3102</v>
      </c>
      <c r="C1615" s="1" t="s">
        <v>3</v>
      </c>
      <c r="D1615" s="1">
        <v>0</v>
      </c>
      <c r="E1615" s="1">
        <v>0</v>
      </c>
      <c r="F1615" s="5" t="s">
        <v>8</v>
      </c>
    </row>
    <row r="1616" spans="1:6" x14ac:dyDescent="0.25">
      <c r="A1616">
        <f t="shared" si="25"/>
        <v>1612</v>
      </c>
      <c r="B1616" s="1">
        <v>3103</v>
      </c>
      <c r="C1616" s="1" t="s">
        <v>3</v>
      </c>
      <c r="D1616" s="1">
        <v>0</v>
      </c>
      <c r="E1616" s="1">
        <v>0</v>
      </c>
      <c r="F1616" s="5" t="s">
        <v>8</v>
      </c>
    </row>
    <row r="1617" spans="1:6" x14ac:dyDescent="0.25">
      <c r="A1617">
        <f t="shared" si="25"/>
        <v>1613</v>
      </c>
      <c r="B1617" s="1">
        <v>3104</v>
      </c>
      <c r="C1617" s="1" t="s">
        <v>3</v>
      </c>
      <c r="D1617" s="1">
        <v>0</v>
      </c>
      <c r="E1617" s="1">
        <v>0</v>
      </c>
      <c r="F1617" s="5" t="s">
        <v>8</v>
      </c>
    </row>
    <row r="1618" spans="1:6" x14ac:dyDescent="0.25">
      <c r="A1618">
        <f t="shared" si="25"/>
        <v>1614</v>
      </c>
      <c r="B1618" s="1">
        <v>3106</v>
      </c>
      <c r="C1618" s="1" t="s">
        <v>3</v>
      </c>
      <c r="D1618" s="1">
        <v>0</v>
      </c>
      <c r="E1618" s="1">
        <v>0</v>
      </c>
      <c r="F1618" s="5" t="s">
        <v>8</v>
      </c>
    </row>
    <row r="1619" spans="1:6" x14ac:dyDescent="0.25">
      <c r="A1619">
        <f t="shared" si="25"/>
        <v>1615</v>
      </c>
      <c r="B1619" s="1">
        <v>3107</v>
      </c>
      <c r="C1619" s="1" t="s">
        <v>3</v>
      </c>
      <c r="D1619" s="1">
        <v>0</v>
      </c>
      <c r="E1619" s="1">
        <v>0</v>
      </c>
      <c r="F1619" s="5" t="s">
        <v>8</v>
      </c>
    </row>
    <row r="1620" spans="1:6" x14ac:dyDescent="0.25">
      <c r="A1620">
        <f t="shared" si="25"/>
        <v>1616</v>
      </c>
      <c r="B1620" s="1">
        <v>0</v>
      </c>
      <c r="C1620" s="1" t="s">
        <v>3</v>
      </c>
      <c r="D1620" s="1">
        <v>0</v>
      </c>
      <c r="E1620" s="1">
        <v>603.92136100000005</v>
      </c>
      <c r="F1620" s="5" t="s">
        <v>9</v>
      </c>
    </row>
    <row r="1621" spans="1:6" x14ac:dyDescent="0.25">
      <c r="A1621">
        <f t="shared" si="25"/>
        <v>1617</v>
      </c>
      <c r="B1621" s="1">
        <v>1</v>
      </c>
      <c r="C1621" s="1" t="s">
        <v>3</v>
      </c>
      <c r="D1621" s="1">
        <v>0</v>
      </c>
      <c r="E1621" s="1">
        <v>142.04917499999999</v>
      </c>
      <c r="F1621" s="5" t="s">
        <v>9</v>
      </c>
    </row>
    <row r="1622" spans="1:6" x14ac:dyDescent="0.25">
      <c r="A1622">
        <f t="shared" si="25"/>
        <v>1618</v>
      </c>
      <c r="B1622" s="1">
        <v>2</v>
      </c>
      <c r="C1622" s="1" t="s">
        <v>3</v>
      </c>
      <c r="D1622" s="1">
        <v>0</v>
      </c>
      <c r="E1622" s="1">
        <v>826.67756099999997</v>
      </c>
      <c r="F1622" s="5" t="s">
        <v>9</v>
      </c>
    </row>
    <row r="1623" spans="1:6" x14ac:dyDescent="0.25">
      <c r="A1623">
        <f t="shared" si="25"/>
        <v>1619</v>
      </c>
      <c r="B1623" s="1">
        <v>3</v>
      </c>
      <c r="C1623" s="1" t="s">
        <v>3</v>
      </c>
      <c r="D1623" s="1">
        <v>0</v>
      </c>
      <c r="E1623" s="1">
        <v>1289.115481</v>
      </c>
      <c r="F1623" s="5" t="s">
        <v>9</v>
      </c>
    </row>
    <row r="1624" spans="1:6" x14ac:dyDescent="0.25">
      <c r="A1624">
        <f t="shared" si="25"/>
        <v>1620</v>
      </c>
      <c r="B1624" s="1">
        <v>4</v>
      </c>
      <c r="C1624" s="1" t="s">
        <v>3</v>
      </c>
      <c r="D1624" s="1">
        <v>0</v>
      </c>
      <c r="E1624" s="1">
        <v>102.73457999999999</v>
      </c>
      <c r="F1624" s="5" t="s">
        <v>9</v>
      </c>
    </row>
    <row r="1625" spans="1:6" x14ac:dyDescent="0.25">
      <c r="A1625">
        <f t="shared" si="25"/>
        <v>1621</v>
      </c>
      <c r="B1625" s="1">
        <v>5</v>
      </c>
      <c r="C1625" s="1" t="s">
        <v>3</v>
      </c>
      <c r="D1625" s="1">
        <v>0</v>
      </c>
      <c r="E1625" s="1">
        <v>319.83430900000002</v>
      </c>
      <c r="F1625" s="5" t="s">
        <v>9</v>
      </c>
    </row>
    <row r="1626" spans="1:6" x14ac:dyDescent="0.25">
      <c r="A1626">
        <f t="shared" si="25"/>
        <v>1622</v>
      </c>
      <c r="B1626" s="1">
        <v>6</v>
      </c>
      <c r="C1626" s="1" t="s">
        <v>3</v>
      </c>
      <c r="D1626" s="1">
        <v>0</v>
      </c>
      <c r="E1626" s="1">
        <v>901.81821000000002</v>
      </c>
      <c r="F1626" s="5" t="s">
        <v>9</v>
      </c>
    </row>
    <row r="1627" spans="1:6" x14ac:dyDescent="0.25">
      <c r="A1627">
        <f t="shared" si="25"/>
        <v>1623</v>
      </c>
      <c r="B1627" s="1">
        <v>7</v>
      </c>
      <c r="C1627" s="1" t="s">
        <v>3</v>
      </c>
      <c r="D1627" s="1">
        <v>0</v>
      </c>
      <c r="E1627" s="1">
        <v>689.25638900000001</v>
      </c>
      <c r="F1627" s="5" t="s">
        <v>9</v>
      </c>
    </row>
    <row r="1628" spans="1:6" x14ac:dyDescent="0.25">
      <c r="A1628">
        <f t="shared" si="25"/>
        <v>1624</v>
      </c>
      <c r="B1628" s="1">
        <v>8</v>
      </c>
      <c r="C1628" s="1" t="s">
        <v>3</v>
      </c>
      <c r="D1628" s="1">
        <v>0</v>
      </c>
      <c r="E1628" s="1">
        <v>206.916156</v>
      </c>
      <c r="F1628" s="5" t="s">
        <v>9</v>
      </c>
    </row>
    <row r="1629" spans="1:6" x14ac:dyDescent="0.25">
      <c r="A1629">
        <f t="shared" si="25"/>
        <v>1625</v>
      </c>
      <c r="B1629" s="1">
        <v>9</v>
      </c>
      <c r="C1629" s="1" t="s">
        <v>3</v>
      </c>
      <c r="D1629" s="1">
        <v>0</v>
      </c>
      <c r="E1629" s="1">
        <v>1689.1036810000001</v>
      </c>
      <c r="F1629" s="5" t="s">
        <v>9</v>
      </c>
    </row>
    <row r="1630" spans="1:6" x14ac:dyDescent="0.25">
      <c r="A1630">
        <f t="shared" si="25"/>
        <v>1626</v>
      </c>
      <c r="B1630" s="1">
        <v>10</v>
      </c>
      <c r="C1630" s="1" t="s">
        <v>3</v>
      </c>
      <c r="D1630" s="1">
        <v>0</v>
      </c>
      <c r="E1630" s="1">
        <v>2130.2055930000001</v>
      </c>
      <c r="F1630" s="5" t="s">
        <v>9</v>
      </c>
    </row>
    <row r="1631" spans="1:6" x14ac:dyDescent="0.25">
      <c r="A1631">
        <f t="shared" si="25"/>
        <v>1627</v>
      </c>
      <c r="B1631" s="1">
        <v>11</v>
      </c>
      <c r="C1631" s="1" t="s">
        <v>3</v>
      </c>
      <c r="D1631" s="1">
        <v>0</v>
      </c>
      <c r="E1631" s="1">
        <v>351.178178</v>
      </c>
      <c r="F1631" s="5" t="s">
        <v>9</v>
      </c>
    </row>
    <row r="1632" spans="1:6" x14ac:dyDescent="0.25">
      <c r="A1632">
        <f t="shared" si="25"/>
        <v>1628</v>
      </c>
      <c r="B1632" s="1">
        <v>12</v>
      </c>
      <c r="C1632" s="1" t="s">
        <v>3</v>
      </c>
      <c r="D1632" s="1">
        <v>0</v>
      </c>
      <c r="E1632" s="1">
        <v>539.57811200000003</v>
      </c>
      <c r="F1632" s="5" t="s">
        <v>9</v>
      </c>
    </row>
    <row r="1633" spans="1:6" x14ac:dyDescent="0.25">
      <c r="A1633">
        <f t="shared" si="25"/>
        <v>1629</v>
      </c>
      <c r="B1633" s="1">
        <v>13</v>
      </c>
      <c r="C1633" s="1" t="s">
        <v>3</v>
      </c>
      <c r="D1633" s="1">
        <v>0</v>
      </c>
      <c r="E1633" s="1">
        <v>891.16861700000004</v>
      </c>
      <c r="F1633" s="5" t="s">
        <v>9</v>
      </c>
    </row>
    <row r="1634" spans="1:6" x14ac:dyDescent="0.25">
      <c r="A1634">
        <f t="shared" si="25"/>
        <v>1630</v>
      </c>
      <c r="B1634" s="1">
        <v>14</v>
      </c>
      <c r="C1634" s="1" t="s">
        <v>3</v>
      </c>
      <c r="D1634" s="1">
        <v>0</v>
      </c>
      <c r="E1634" s="1">
        <v>406.880854</v>
      </c>
      <c r="F1634" s="5" t="s">
        <v>9</v>
      </c>
    </row>
    <row r="1635" spans="1:6" x14ac:dyDescent="0.25">
      <c r="A1635">
        <f t="shared" si="25"/>
        <v>1631</v>
      </c>
      <c r="B1635" s="1">
        <v>15</v>
      </c>
      <c r="C1635" s="1" t="s">
        <v>3</v>
      </c>
      <c r="D1635" s="1">
        <v>0</v>
      </c>
      <c r="E1635" s="1">
        <v>389.28169300000002</v>
      </c>
      <c r="F1635" s="5" t="s">
        <v>9</v>
      </c>
    </row>
    <row r="1636" spans="1:6" x14ac:dyDescent="0.25">
      <c r="A1636">
        <f t="shared" si="25"/>
        <v>1632</v>
      </c>
      <c r="B1636" s="1">
        <v>16</v>
      </c>
      <c r="C1636" s="1" t="s">
        <v>3</v>
      </c>
      <c r="D1636" s="1">
        <v>0</v>
      </c>
      <c r="E1636" s="1">
        <v>919.75990400000001</v>
      </c>
      <c r="F1636" s="5" t="s">
        <v>9</v>
      </c>
    </row>
    <row r="1637" spans="1:6" x14ac:dyDescent="0.25">
      <c r="A1637">
        <f t="shared" si="25"/>
        <v>1633</v>
      </c>
      <c r="B1637" s="1">
        <v>17</v>
      </c>
      <c r="C1637" s="1" t="s">
        <v>3</v>
      </c>
      <c r="D1637" s="1">
        <v>0</v>
      </c>
      <c r="E1637" s="1">
        <v>1932.261929</v>
      </c>
      <c r="F1637" s="5" t="s">
        <v>9</v>
      </c>
    </row>
    <row r="1638" spans="1:6" x14ac:dyDescent="0.25">
      <c r="A1638">
        <f t="shared" si="25"/>
        <v>1634</v>
      </c>
      <c r="B1638" s="1">
        <v>18</v>
      </c>
      <c r="C1638" s="1" t="s">
        <v>3</v>
      </c>
      <c r="D1638" s="1">
        <v>0</v>
      </c>
      <c r="E1638" s="1">
        <v>552.37565700000005</v>
      </c>
      <c r="F1638" s="5" t="s">
        <v>9</v>
      </c>
    </row>
    <row r="1639" spans="1:6" x14ac:dyDescent="0.25">
      <c r="A1639">
        <f t="shared" si="25"/>
        <v>1635</v>
      </c>
      <c r="B1639" s="1">
        <v>19</v>
      </c>
      <c r="C1639" s="1" t="s">
        <v>3</v>
      </c>
      <c r="D1639" s="1">
        <v>0</v>
      </c>
      <c r="E1639" s="1">
        <v>1007.909722</v>
      </c>
      <c r="F1639" s="5" t="s">
        <v>9</v>
      </c>
    </row>
    <row r="1640" spans="1:6" x14ac:dyDescent="0.25">
      <c r="A1640">
        <f t="shared" si="25"/>
        <v>1636</v>
      </c>
      <c r="B1640" s="1">
        <v>20</v>
      </c>
      <c r="C1640" s="1" t="s">
        <v>3</v>
      </c>
      <c r="D1640" s="1">
        <v>0</v>
      </c>
      <c r="E1640" s="1">
        <v>2653.2983170000002</v>
      </c>
      <c r="F1640" s="5" t="s">
        <v>9</v>
      </c>
    </row>
    <row r="1641" spans="1:6" x14ac:dyDescent="0.25">
      <c r="A1641">
        <f t="shared" si="25"/>
        <v>1637</v>
      </c>
      <c r="B1641" s="1">
        <v>21</v>
      </c>
      <c r="C1641" s="1" t="s">
        <v>3</v>
      </c>
      <c r="D1641" s="1">
        <v>0</v>
      </c>
      <c r="E1641" s="1">
        <v>918.61742900000002</v>
      </c>
      <c r="F1641" s="5" t="s">
        <v>9</v>
      </c>
    </row>
    <row r="1642" spans="1:6" x14ac:dyDescent="0.25">
      <c r="A1642">
        <f t="shared" si="25"/>
        <v>1638</v>
      </c>
      <c r="B1642" s="1">
        <v>22</v>
      </c>
      <c r="C1642" s="1" t="s">
        <v>3</v>
      </c>
      <c r="D1642" s="1">
        <v>0</v>
      </c>
      <c r="E1642" s="1">
        <v>661.56046300000003</v>
      </c>
      <c r="F1642" s="5" t="s">
        <v>9</v>
      </c>
    </row>
    <row r="1643" spans="1:6" x14ac:dyDescent="0.25">
      <c r="A1643">
        <f t="shared" si="25"/>
        <v>1639</v>
      </c>
      <c r="B1643" s="1">
        <v>23</v>
      </c>
      <c r="C1643" s="1" t="s">
        <v>3</v>
      </c>
      <c r="D1643" s="1">
        <v>0</v>
      </c>
      <c r="E1643" s="1">
        <v>284.58838300000002</v>
      </c>
      <c r="F1643" s="5" t="s">
        <v>9</v>
      </c>
    </row>
    <row r="1644" spans="1:6" x14ac:dyDescent="0.25">
      <c r="A1644">
        <f t="shared" si="25"/>
        <v>1640</v>
      </c>
      <c r="B1644" s="1">
        <v>24</v>
      </c>
      <c r="C1644" s="1" t="s">
        <v>3</v>
      </c>
      <c r="D1644" s="1">
        <v>0</v>
      </c>
      <c r="E1644" s="1">
        <v>794.80445699999996</v>
      </c>
      <c r="F1644" s="5" t="s">
        <v>9</v>
      </c>
    </row>
    <row r="1645" spans="1:6" x14ac:dyDescent="0.25">
      <c r="A1645">
        <f t="shared" si="25"/>
        <v>1641</v>
      </c>
      <c r="B1645" s="1">
        <v>25</v>
      </c>
      <c r="C1645" s="1" t="s">
        <v>3</v>
      </c>
      <c r="D1645" s="1">
        <v>0</v>
      </c>
      <c r="E1645" s="1">
        <v>949.15064400000006</v>
      </c>
      <c r="F1645" s="5" t="s">
        <v>9</v>
      </c>
    </row>
    <row r="1646" spans="1:6" x14ac:dyDescent="0.25">
      <c r="A1646">
        <f t="shared" si="25"/>
        <v>1642</v>
      </c>
      <c r="B1646" s="1">
        <v>26</v>
      </c>
      <c r="C1646" s="1" t="s">
        <v>3</v>
      </c>
      <c r="D1646" s="1">
        <v>0</v>
      </c>
      <c r="E1646" s="1">
        <v>1964.9232850000001</v>
      </c>
      <c r="F1646" s="5" t="s">
        <v>9</v>
      </c>
    </row>
    <row r="1647" spans="1:6" x14ac:dyDescent="0.25">
      <c r="A1647">
        <f t="shared" si="25"/>
        <v>1643</v>
      </c>
      <c r="B1647" s="1">
        <v>27</v>
      </c>
      <c r="C1647" s="1" t="s">
        <v>3</v>
      </c>
      <c r="D1647" s="1">
        <v>0</v>
      </c>
      <c r="E1647" s="1">
        <v>363.68800299999998</v>
      </c>
      <c r="F1647" s="5" t="s">
        <v>9</v>
      </c>
    </row>
    <row r="1648" spans="1:6" x14ac:dyDescent="0.25">
      <c r="A1648">
        <f t="shared" si="25"/>
        <v>1644</v>
      </c>
      <c r="B1648" s="1">
        <v>28</v>
      </c>
      <c r="C1648" s="1" t="s">
        <v>3</v>
      </c>
      <c r="D1648" s="1">
        <v>0</v>
      </c>
      <c r="E1648" s="1">
        <v>188.530843</v>
      </c>
      <c r="F1648" s="5" t="s">
        <v>9</v>
      </c>
    </row>
    <row r="1649" spans="1:6" x14ac:dyDescent="0.25">
      <c r="A1649">
        <f t="shared" si="25"/>
        <v>1645</v>
      </c>
      <c r="B1649" s="1">
        <v>29</v>
      </c>
      <c r="C1649" s="1" t="s">
        <v>3</v>
      </c>
      <c r="D1649" s="1">
        <v>0</v>
      </c>
      <c r="E1649" s="1">
        <v>1487.3461649999999</v>
      </c>
      <c r="F1649" s="5" t="s">
        <v>9</v>
      </c>
    </row>
    <row r="1650" spans="1:6" x14ac:dyDescent="0.25">
      <c r="A1650">
        <f t="shared" si="25"/>
        <v>1646</v>
      </c>
      <c r="B1650" s="1">
        <v>30</v>
      </c>
      <c r="C1650" s="1" t="s">
        <v>3</v>
      </c>
      <c r="D1650" s="1">
        <v>0</v>
      </c>
      <c r="E1650" s="1">
        <v>223.27973600000001</v>
      </c>
      <c r="F1650" s="5" t="s">
        <v>9</v>
      </c>
    </row>
    <row r="1651" spans="1:6" x14ac:dyDescent="0.25">
      <c r="A1651">
        <f t="shared" si="25"/>
        <v>1647</v>
      </c>
      <c r="B1651" s="1">
        <v>31</v>
      </c>
      <c r="C1651" s="1" t="s">
        <v>3</v>
      </c>
      <c r="D1651" s="1">
        <v>0</v>
      </c>
      <c r="E1651" s="1">
        <v>1492.5335070000001</v>
      </c>
      <c r="F1651" s="5" t="s">
        <v>9</v>
      </c>
    </row>
    <row r="1652" spans="1:6" x14ac:dyDescent="0.25">
      <c r="A1652">
        <f t="shared" si="25"/>
        <v>1648</v>
      </c>
      <c r="B1652" s="1">
        <v>32</v>
      </c>
      <c r="C1652" s="1" t="s">
        <v>3</v>
      </c>
      <c r="D1652" s="1">
        <v>0</v>
      </c>
      <c r="E1652" s="1">
        <v>966.83381099999997</v>
      </c>
      <c r="F1652" s="5" t="s">
        <v>9</v>
      </c>
    </row>
    <row r="1653" spans="1:6" x14ac:dyDescent="0.25">
      <c r="A1653">
        <f t="shared" si="25"/>
        <v>1649</v>
      </c>
      <c r="B1653" s="1">
        <v>33</v>
      </c>
      <c r="C1653" s="1" t="s">
        <v>3</v>
      </c>
      <c r="D1653" s="1">
        <v>0</v>
      </c>
      <c r="E1653" s="1">
        <v>1612.9764560000001</v>
      </c>
      <c r="F1653" s="5" t="s">
        <v>9</v>
      </c>
    </row>
    <row r="1654" spans="1:6" x14ac:dyDescent="0.25">
      <c r="A1654">
        <f t="shared" si="25"/>
        <v>1650</v>
      </c>
      <c r="B1654" s="1">
        <v>34</v>
      </c>
      <c r="C1654" s="1" t="s">
        <v>3</v>
      </c>
      <c r="D1654" s="1">
        <v>0</v>
      </c>
      <c r="E1654" s="1">
        <v>2446.3464589999999</v>
      </c>
      <c r="F1654" s="5" t="s">
        <v>9</v>
      </c>
    </row>
    <row r="1655" spans="1:6" x14ac:dyDescent="0.25">
      <c r="A1655">
        <f t="shared" si="25"/>
        <v>1651</v>
      </c>
      <c r="B1655" s="1">
        <v>35</v>
      </c>
      <c r="C1655" s="1" t="s">
        <v>3</v>
      </c>
      <c r="D1655" s="1">
        <v>0</v>
      </c>
      <c r="E1655" s="1">
        <v>660.843616</v>
      </c>
      <c r="F1655" s="5" t="s">
        <v>9</v>
      </c>
    </row>
    <row r="1656" spans="1:6" x14ac:dyDescent="0.25">
      <c r="A1656">
        <f t="shared" si="25"/>
        <v>1652</v>
      </c>
      <c r="B1656" s="1">
        <v>36</v>
      </c>
      <c r="C1656" s="1" t="s">
        <v>3</v>
      </c>
      <c r="D1656" s="1">
        <v>0</v>
      </c>
      <c r="E1656" s="1">
        <v>917.06052599999998</v>
      </c>
      <c r="F1656" s="5" t="s">
        <v>9</v>
      </c>
    </row>
    <row r="1657" spans="1:6" x14ac:dyDescent="0.25">
      <c r="A1657">
        <f t="shared" si="25"/>
        <v>1653</v>
      </c>
      <c r="B1657" s="1">
        <v>37</v>
      </c>
      <c r="C1657" s="1" t="s">
        <v>3</v>
      </c>
      <c r="D1657" s="1">
        <v>0</v>
      </c>
      <c r="E1657" s="1">
        <v>759.93515600000001</v>
      </c>
      <c r="F1657" s="5" t="s">
        <v>9</v>
      </c>
    </row>
    <row r="1658" spans="1:6" x14ac:dyDescent="0.25">
      <c r="A1658">
        <f t="shared" si="25"/>
        <v>1654</v>
      </c>
      <c r="B1658" s="1">
        <v>38</v>
      </c>
      <c r="C1658" s="1" t="s">
        <v>3</v>
      </c>
      <c r="D1658" s="1">
        <v>0</v>
      </c>
      <c r="E1658" s="1">
        <v>657.13337100000001</v>
      </c>
      <c r="F1658" s="5" t="s">
        <v>9</v>
      </c>
    </row>
    <row r="1659" spans="1:6" x14ac:dyDescent="0.25">
      <c r="A1659">
        <f t="shared" si="25"/>
        <v>1655</v>
      </c>
      <c r="B1659" s="1">
        <v>39</v>
      </c>
      <c r="C1659" s="1" t="s">
        <v>3</v>
      </c>
      <c r="D1659" s="1">
        <v>0</v>
      </c>
      <c r="E1659" s="1">
        <v>76.585054999999997</v>
      </c>
      <c r="F1659" s="5" t="s">
        <v>9</v>
      </c>
    </row>
    <row r="1660" spans="1:6" x14ac:dyDescent="0.25">
      <c r="A1660">
        <f t="shared" si="25"/>
        <v>1656</v>
      </c>
      <c r="B1660" s="1">
        <v>40</v>
      </c>
      <c r="C1660" s="1" t="s">
        <v>3</v>
      </c>
      <c r="D1660" s="1">
        <v>0</v>
      </c>
      <c r="E1660" s="1">
        <v>9777.2215450000003</v>
      </c>
      <c r="F1660" s="5" t="s">
        <v>9</v>
      </c>
    </row>
    <row r="1661" spans="1:6" x14ac:dyDescent="0.25">
      <c r="A1661">
        <f t="shared" si="25"/>
        <v>1657</v>
      </c>
      <c r="B1661" s="1">
        <v>41</v>
      </c>
      <c r="C1661" s="1" t="s">
        <v>3</v>
      </c>
      <c r="D1661" s="1">
        <v>0</v>
      </c>
      <c r="E1661" s="1">
        <v>93.543673999999996</v>
      </c>
      <c r="F1661" s="5" t="s">
        <v>9</v>
      </c>
    </row>
    <row r="1662" spans="1:6" x14ac:dyDescent="0.25">
      <c r="A1662">
        <f t="shared" si="25"/>
        <v>1658</v>
      </c>
      <c r="B1662" s="1">
        <v>44</v>
      </c>
      <c r="C1662" s="1" t="s">
        <v>3</v>
      </c>
      <c r="D1662" s="1">
        <v>0</v>
      </c>
      <c r="E1662" s="1">
        <v>414.304844</v>
      </c>
      <c r="F1662" s="5" t="s">
        <v>9</v>
      </c>
    </row>
    <row r="1663" spans="1:6" x14ac:dyDescent="0.25">
      <c r="A1663">
        <f t="shared" si="25"/>
        <v>1659</v>
      </c>
      <c r="B1663" s="1">
        <v>45</v>
      </c>
      <c r="C1663" s="1" t="s">
        <v>3</v>
      </c>
      <c r="D1663" s="1">
        <v>0</v>
      </c>
      <c r="E1663" s="1">
        <v>293.34561100000002</v>
      </c>
      <c r="F1663" s="5" t="s">
        <v>9</v>
      </c>
    </row>
    <row r="1664" spans="1:6" x14ac:dyDescent="0.25">
      <c r="A1664">
        <f t="shared" si="25"/>
        <v>1660</v>
      </c>
      <c r="B1664" s="1">
        <v>46</v>
      </c>
      <c r="C1664" s="1" t="s">
        <v>3</v>
      </c>
      <c r="D1664" s="1">
        <v>0</v>
      </c>
      <c r="E1664" s="1">
        <v>514.67396799999995</v>
      </c>
      <c r="F1664" s="5" t="s">
        <v>9</v>
      </c>
    </row>
    <row r="1665" spans="1:6" x14ac:dyDescent="0.25">
      <c r="A1665">
        <f t="shared" si="25"/>
        <v>1661</v>
      </c>
      <c r="B1665" s="1">
        <v>48</v>
      </c>
      <c r="C1665" s="1" t="s">
        <v>3</v>
      </c>
      <c r="D1665" s="1">
        <v>0</v>
      </c>
      <c r="E1665" s="1">
        <v>140.779291</v>
      </c>
      <c r="F1665" s="5" t="s">
        <v>9</v>
      </c>
    </row>
    <row r="1666" spans="1:6" x14ac:dyDescent="0.25">
      <c r="A1666">
        <f t="shared" si="25"/>
        <v>1662</v>
      </c>
      <c r="B1666" s="1">
        <v>49</v>
      </c>
      <c r="C1666" s="1" t="s">
        <v>3</v>
      </c>
      <c r="D1666" s="1">
        <v>0</v>
      </c>
      <c r="E1666" s="1">
        <v>227.199995</v>
      </c>
      <c r="F1666" s="5" t="s">
        <v>9</v>
      </c>
    </row>
    <row r="1667" spans="1:6" x14ac:dyDescent="0.25">
      <c r="A1667">
        <f t="shared" si="25"/>
        <v>1663</v>
      </c>
      <c r="B1667" s="1">
        <v>50</v>
      </c>
      <c r="C1667" s="1" t="s">
        <v>3</v>
      </c>
      <c r="D1667" s="1">
        <v>0</v>
      </c>
      <c r="E1667" s="1">
        <v>114.876532</v>
      </c>
      <c r="F1667" s="5" t="s">
        <v>9</v>
      </c>
    </row>
    <row r="1668" spans="1:6" x14ac:dyDescent="0.25">
      <c r="A1668">
        <f t="shared" si="25"/>
        <v>1664</v>
      </c>
      <c r="B1668" s="1">
        <v>51</v>
      </c>
      <c r="C1668" s="1" t="s">
        <v>3</v>
      </c>
      <c r="D1668" s="1">
        <v>0</v>
      </c>
      <c r="E1668" s="1">
        <v>157.685407</v>
      </c>
      <c r="F1668" s="5" t="s">
        <v>9</v>
      </c>
    </row>
    <row r="1669" spans="1:6" x14ac:dyDescent="0.25">
      <c r="A1669">
        <f t="shared" si="25"/>
        <v>1665</v>
      </c>
      <c r="B1669" s="1">
        <v>52</v>
      </c>
      <c r="C1669" s="1" t="s">
        <v>3</v>
      </c>
      <c r="D1669" s="1">
        <v>0</v>
      </c>
      <c r="E1669" s="1">
        <v>192.97648599999999</v>
      </c>
      <c r="F1669" s="5" t="s">
        <v>9</v>
      </c>
    </row>
    <row r="1670" spans="1:6" x14ac:dyDescent="0.25">
      <c r="A1670">
        <f t="shared" si="25"/>
        <v>1666</v>
      </c>
      <c r="B1670" s="1">
        <v>53</v>
      </c>
      <c r="C1670" s="1" t="s">
        <v>3</v>
      </c>
      <c r="D1670" s="1">
        <v>0</v>
      </c>
      <c r="E1670" s="1">
        <v>96.405113</v>
      </c>
      <c r="F1670" s="5" t="s">
        <v>9</v>
      </c>
    </row>
    <row r="1671" spans="1:6" x14ac:dyDescent="0.25">
      <c r="A1671">
        <f t="shared" ref="A1671:A1734" si="26">A1670+1</f>
        <v>1667</v>
      </c>
      <c r="B1671" s="1">
        <v>54</v>
      </c>
      <c r="C1671" s="1" t="s">
        <v>3</v>
      </c>
      <c r="D1671" s="1">
        <v>0</v>
      </c>
      <c r="E1671" s="1">
        <v>277.76958300000001</v>
      </c>
      <c r="F1671" s="5" t="s">
        <v>9</v>
      </c>
    </row>
    <row r="1672" spans="1:6" x14ac:dyDescent="0.25">
      <c r="A1672">
        <f t="shared" si="26"/>
        <v>1668</v>
      </c>
      <c r="B1672" s="1">
        <v>55</v>
      </c>
      <c r="C1672" s="1" t="s">
        <v>3</v>
      </c>
      <c r="D1672" s="1">
        <v>0</v>
      </c>
      <c r="E1672" s="1">
        <v>112.759942</v>
      </c>
      <c r="F1672" s="5" t="s">
        <v>9</v>
      </c>
    </row>
    <row r="1673" spans="1:6" x14ac:dyDescent="0.25">
      <c r="A1673">
        <f t="shared" si="26"/>
        <v>1669</v>
      </c>
      <c r="B1673" s="1">
        <v>56</v>
      </c>
      <c r="C1673" s="1" t="s">
        <v>3</v>
      </c>
      <c r="D1673" s="1">
        <v>0</v>
      </c>
      <c r="E1673" s="1">
        <v>280.48226199999999</v>
      </c>
      <c r="F1673" s="5" t="s">
        <v>9</v>
      </c>
    </row>
    <row r="1674" spans="1:6" x14ac:dyDescent="0.25">
      <c r="A1674">
        <f t="shared" si="26"/>
        <v>1670</v>
      </c>
      <c r="B1674" s="1">
        <v>59</v>
      </c>
      <c r="C1674" s="1" t="s">
        <v>3</v>
      </c>
      <c r="D1674" s="1">
        <v>0</v>
      </c>
      <c r="E1674" s="1">
        <v>231.69779199999999</v>
      </c>
      <c r="F1674" s="5" t="s">
        <v>9</v>
      </c>
    </row>
    <row r="1675" spans="1:6" x14ac:dyDescent="0.25">
      <c r="A1675">
        <f t="shared" si="26"/>
        <v>1671</v>
      </c>
      <c r="B1675" s="1">
        <v>60</v>
      </c>
      <c r="C1675" s="1" t="s">
        <v>3</v>
      </c>
      <c r="D1675" s="1">
        <v>0</v>
      </c>
      <c r="E1675" s="1">
        <v>224.137293</v>
      </c>
      <c r="F1675" s="5" t="s">
        <v>9</v>
      </c>
    </row>
    <row r="1676" spans="1:6" x14ac:dyDescent="0.25">
      <c r="A1676">
        <f t="shared" si="26"/>
        <v>1672</v>
      </c>
      <c r="B1676" s="1">
        <v>62</v>
      </c>
      <c r="C1676" s="1" t="s">
        <v>3</v>
      </c>
      <c r="D1676" s="1">
        <v>0</v>
      </c>
      <c r="E1676" s="1">
        <v>182.60705200000001</v>
      </c>
      <c r="F1676" s="5" t="s">
        <v>9</v>
      </c>
    </row>
    <row r="1677" spans="1:6" x14ac:dyDescent="0.25">
      <c r="A1677">
        <f t="shared" si="26"/>
        <v>1673</v>
      </c>
      <c r="B1677" s="1">
        <v>64</v>
      </c>
      <c r="C1677" s="1" t="s">
        <v>3</v>
      </c>
      <c r="D1677" s="1">
        <v>0</v>
      </c>
      <c r="E1677" s="1">
        <v>178.756798</v>
      </c>
      <c r="F1677" s="5" t="s">
        <v>9</v>
      </c>
    </row>
    <row r="1678" spans="1:6" x14ac:dyDescent="0.25">
      <c r="A1678">
        <f t="shared" si="26"/>
        <v>1674</v>
      </c>
      <c r="B1678" s="1">
        <v>65</v>
      </c>
      <c r="C1678" s="1" t="s">
        <v>3</v>
      </c>
      <c r="D1678" s="1">
        <v>0</v>
      </c>
      <c r="E1678" s="1">
        <v>1452.489464</v>
      </c>
      <c r="F1678" s="5" t="s">
        <v>9</v>
      </c>
    </row>
    <row r="1679" spans="1:6" x14ac:dyDescent="0.25">
      <c r="A1679">
        <f t="shared" si="26"/>
        <v>1675</v>
      </c>
      <c r="B1679" s="1">
        <v>66</v>
      </c>
      <c r="C1679" s="1" t="s">
        <v>3</v>
      </c>
      <c r="D1679" s="1">
        <v>0</v>
      </c>
      <c r="E1679" s="1">
        <v>788.93526999999995</v>
      </c>
      <c r="F1679" s="5" t="s">
        <v>9</v>
      </c>
    </row>
    <row r="1680" spans="1:6" x14ac:dyDescent="0.25">
      <c r="A1680">
        <f t="shared" si="26"/>
        <v>1676</v>
      </c>
      <c r="B1680" s="1">
        <v>67</v>
      </c>
      <c r="C1680" s="1" t="s">
        <v>3</v>
      </c>
      <c r="D1680" s="1">
        <v>0</v>
      </c>
      <c r="E1680" s="1">
        <v>576.479648</v>
      </c>
      <c r="F1680" s="5" t="s">
        <v>9</v>
      </c>
    </row>
    <row r="1681" spans="1:6" x14ac:dyDescent="0.25">
      <c r="A1681">
        <f t="shared" si="26"/>
        <v>1677</v>
      </c>
      <c r="B1681" s="1">
        <v>68</v>
      </c>
      <c r="C1681" s="1" t="s">
        <v>3</v>
      </c>
      <c r="D1681" s="1">
        <v>0</v>
      </c>
      <c r="E1681" s="1">
        <v>202.28535099999999</v>
      </c>
      <c r="F1681" s="5" t="s">
        <v>9</v>
      </c>
    </row>
    <row r="1682" spans="1:6" x14ac:dyDescent="0.25">
      <c r="A1682">
        <f t="shared" si="26"/>
        <v>1678</v>
      </c>
      <c r="B1682" s="1">
        <v>69</v>
      </c>
      <c r="C1682" s="1" t="s">
        <v>3</v>
      </c>
      <c r="D1682" s="1">
        <v>0</v>
      </c>
      <c r="E1682" s="1">
        <v>410.17107099999998</v>
      </c>
      <c r="F1682" s="5" t="s">
        <v>9</v>
      </c>
    </row>
    <row r="1683" spans="1:6" x14ac:dyDescent="0.25">
      <c r="A1683">
        <f t="shared" si="26"/>
        <v>1679</v>
      </c>
      <c r="B1683" s="1">
        <v>70</v>
      </c>
      <c r="C1683" s="1" t="s">
        <v>3</v>
      </c>
      <c r="D1683" s="1">
        <v>0</v>
      </c>
      <c r="E1683" s="1">
        <v>551.732664</v>
      </c>
      <c r="F1683" s="5" t="s">
        <v>9</v>
      </c>
    </row>
    <row r="1684" spans="1:6" x14ac:dyDescent="0.25">
      <c r="A1684">
        <f t="shared" si="26"/>
        <v>1680</v>
      </c>
      <c r="B1684" s="1">
        <v>71</v>
      </c>
      <c r="C1684" s="1" t="s">
        <v>3</v>
      </c>
      <c r="D1684" s="1">
        <v>0</v>
      </c>
      <c r="E1684" s="1">
        <v>328.64544100000001</v>
      </c>
      <c r="F1684" s="5" t="s">
        <v>9</v>
      </c>
    </row>
    <row r="1685" spans="1:6" x14ac:dyDescent="0.25">
      <c r="A1685">
        <f t="shared" si="26"/>
        <v>1681</v>
      </c>
      <c r="B1685" s="1">
        <v>72</v>
      </c>
      <c r="C1685" s="1" t="s">
        <v>3</v>
      </c>
      <c r="D1685" s="1">
        <v>0</v>
      </c>
      <c r="E1685" s="1">
        <v>491.616197</v>
      </c>
      <c r="F1685" s="5" t="s">
        <v>9</v>
      </c>
    </row>
    <row r="1686" spans="1:6" x14ac:dyDescent="0.25">
      <c r="A1686">
        <f t="shared" si="26"/>
        <v>1682</v>
      </c>
      <c r="B1686" s="1">
        <v>73</v>
      </c>
      <c r="C1686" s="1" t="s">
        <v>3</v>
      </c>
      <c r="D1686" s="1">
        <v>0</v>
      </c>
      <c r="E1686" s="1">
        <v>169.97121799999999</v>
      </c>
      <c r="F1686" s="5" t="s">
        <v>9</v>
      </c>
    </row>
    <row r="1687" spans="1:6" x14ac:dyDescent="0.25">
      <c r="A1687">
        <f t="shared" si="26"/>
        <v>1683</v>
      </c>
      <c r="B1687" s="1">
        <v>74</v>
      </c>
      <c r="C1687" s="1" t="s">
        <v>3</v>
      </c>
      <c r="D1687" s="1">
        <v>0</v>
      </c>
      <c r="E1687" s="1">
        <v>517.10032899999999</v>
      </c>
      <c r="F1687" s="5" t="s">
        <v>9</v>
      </c>
    </row>
    <row r="1688" spans="1:6" x14ac:dyDescent="0.25">
      <c r="A1688">
        <f t="shared" si="26"/>
        <v>1684</v>
      </c>
      <c r="B1688" s="1">
        <v>75</v>
      </c>
      <c r="C1688" s="1" t="s">
        <v>3</v>
      </c>
      <c r="D1688" s="1">
        <v>0</v>
      </c>
      <c r="E1688" s="1">
        <v>1097.8348570000001</v>
      </c>
      <c r="F1688" s="5" t="s">
        <v>9</v>
      </c>
    </row>
    <row r="1689" spans="1:6" x14ac:dyDescent="0.25">
      <c r="A1689">
        <f t="shared" si="26"/>
        <v>1685</v>
      </c>
      <c r="B1689" s="1">
        <v>76</v>
      </c>
      <c r="C1689" s="1" t="s">
        <v>3</v>
      </c>
      <c r="D1689" s="1">
        <v>0</v>
      </c>
      <c r="E1689" s="1">
        <v>531.30881599999998</v>
      </c>
      <c r="F1689" s="5" t="s">
        <v>9</v>
      </c>
    </row>
    <row r="1690" spans="1:6" x14ac:dyDescent="0.25">
      <c r="A1690">
        <f t="shared" si="26"/>
        <v>1686</v>
      </c>
      <c r="B1690" s="1">
        <v>77</v>
      </c>
      <c r="C1690" s="1" t="s">
        <v>3</v>
      </c>
      <c r="D1690" s="1">
        <v>0</v>
      </c>
      <c r="E1690" s="1">
        <v>436.59256499999998</v>
      </c>
      <c r="F1690" s="5" t="s">
        <v>9</v>
      </c>
    </row>
    <row r="1691" spans="1:6" x14ac:dyDescent="0.25">
      <c r="A1691">
        <f t="shared" si="26"/>
        <v>1687</v>
      </c>
      <c r="B1691" s="1">
        <v>79</v>
      </c>
      <c r="C1691" s="1" t="s">
        <v>3</v>
      </c>
      <c r="D1691" s="1">
        <v>0</v>
      </c>
      <c r="E1691" s="1">
        <v>2786.8314310000001</v>
      </c>
      <c r="F1691" s="5" t="s">
        <v>9</v>
      </c>
    </row>
    <row r="1692" spans="1:6" x14ac:dyDescent="0.25">
      <c r="A1692">
        <f t="shared" si="26"/>
        <v>1688</v>
      </c>
      <c r="B1692" s="1">
        <v>80</v>
      </c>
      <c r="C1692" s="1" t="s">
        <v>3</v>
      </c>
      <c r="D1692" s="1">
        <v>0</v>
      </c>
      <c r="E1692" s="1">
        <v>3160.6823549999999</v>
      </c>
      <c r="F1692" s="5" t="s">
        <v>9</v>
      </c>
    </row>
    <row r="1693" spans="1:6" x14ac:dyDescent="0.25">
      <c r="A1693">
        <f t="shared" si="26"/>
        <v>1689</v>
      </c>
      <c r="B1693" s="1">
        <v>81</v>
      </c>
      <c r="C1693" s="1" t="s">
        <v>3</v>
      </c>
      <c r="D1693" s="1">
        <v>0</v>
      </c>
      <c r="E1693" s="1">
        <v>2359.1907059999999</v>
      </c>
      <c r="F1693" s="5" t="s">
        <v>9</v>
      </c>
    </row>
    <row r="1694" spans="1:6" x14ac:dyDescent="0.25">
      <c r="A1694">
        <f t="shared" si="26"/>
        <v>1690</v>
      </c>
      <c r="B1694" s="1">
        <v>82</v>
      </c>
      <c r="C1694" s="1" t="s">
        <v>3</v>
      </c>
      <c r="D1694" s="1">
        <v>0</v>
      </c>
      <c r="E1694" s="1">
        <v>1731.1306039999999</v>
      </c>
      <c r="F1694" s="5" t="s">
        <v>9</v>
      </c>
    </row>
    <row r="1695" spans="1:6" x14ac:dyDescent="0.25">
      <c r="A1695">
        <f t="shared" si="26"/>
        <v>1691</v>
      </c>
      <c r="B1695" s="1">
        <v>83</v>
      </c>
      <c r="C1695" s="1" t="s">
        <v>3</v>
      </c>
      <c r="D1695" s="1">
        <v>0</v>
      </c>
      <c r="E1695" s="1">
        <v>461.18168800000001</v>
      </c>
      <c r="F1695" s="5" t="s">
        <v>9</v>
      </c>
    </row>
    <row r="1696" spans="1:6" x14ac:dyDescent="0.25">
      <c r="A1696">
        <f t="shared" si="26"/>
        <v>1692</v>
      </c>
      <c r="B1696" s="1">
        <v>84</v>
      </c>
      <c r="C1696" s="1" t="s">
        <v>3</v>
      </c>
      <c r="D1696" s="1">
        <v>0</v>
      </c>
      <c r="E1696" s="1">
        <v>357.37358699999999</v>
      </c>
      <c r="F1696" s="5" t="s">
        <v>9</v>
      </c>
    </row>
    <row r="1697" spans="1:6" x14ac:dyDescent="0.25">
      <c r="A1697">
        <f t="shared" si="26"/>
        <v>1693</v>
      </c>
      <c r="B1697" s="1">
        <v>85</v>
      </c>
      <c r="C1697" s="1" t="s">
        <v>3</v>
      </c>
      <c r="D1697" s="1">
        <v>0</v>
      </c>
      <c r="E1697" s="1">
        <v>951.80906900000002</v>
      </c>
      <c r="F1697" s="5" t="s">
        <v>9</v>
      </c>
    </row>
    <row r="1698" spans="1:6" x14ac:dyDescent="0.25">
      <c r="A1698">
        <f t="shared" si="26"/>
        <v>1694</v>
      </c>
      <c r="B1698" s="1">
        <v>86</v>
      </c>
      <c r="C1698" s="1" t="s">
        <v>3</v>
      </c>
      <c r="D1698" s="1">
        <v>0</v>
      </c>
      <c r="E1698" s="1">
        <v>1299.277002</v>
      </c>
      <c r="F1698" s="5" t="s">
        <v>9</v>
      </c>
    </row>
    <row r="1699" spans="1:6" x14ac:dyDescent="0.25">
      <c r="A1699">
        <f t="shared" si="26"/>
        <v>1695</v>
      </c>
      <c r="B1699" s="1">
        <v>87</v>
      </c>
      <c r="C1699" s="1" t="s">
        <v>3</v>
      </c>
      <c r="D1699" s="1">
        <v>0</v>
      </c>
      <c r="E1699" s="1">
        <v>1766.356579</v>
      </c>
      <c r="F1699" s="5" t="s">
        <v>9</v>
      </c>
    </row>
    <row r="1700" spans="1:6" x14ac:dyDescent="0.25">
      <c r="A1700">
        <f t="shared" si="26"/>
        <v>1696</v>
      </c>
      <c r="B1700" s="1">
        <v>88</v>
      </c>
      <c r="C1700" s="1" t="s">
        <v>3</v>
      </c>
      <c r="D1700" s="1">
        <v>0</v>
      </c>
      <c r="E1700" s="1">
        <v>1783.748527</v>
      </c>
      <c r="F1700" s="5" t="s">
        <v>9</v>
      </c>
    </row>
    <row r="1701" spans="1:6" x14ac:dyDescent="0.25">
      <c r="A1701">
        <f t="shared" si="26"/>
        <v>1697</v>
      </c>
      <c r="B1701" s="1">
        <v>89</v>
      </c>
      <c r="C1701" s="1" t="s">
        <v>3</v>
      </c>
      <c r="D1701" s="1">
        <v>0</v>
      </c>
      <c r="E1701" s="1">
        <v>344.70835099999999</v>
      </c>
      <c r="F1701" s="5" t="s">
        <v>9</v>
      </c>
    </row>
    <row r="1702" spans="1:6" x14ac:dyDescent="0.25">
      <c r="A1702">
        <f t="shared" si="26"/>
        <v>1698</v>
      </c>
      <c r="B1702" s="1">
        <v>90</v>
      </c>
      <c r="C1702" s="1" t="s">
        <v>3</v>
      </c>
      <c r="D1702" s="1">
        <v>0</v>
      </c>
      <c r="E1702" s="1">
        <v>826.33733800000005</v>
      </c>
      <c r="F1702" s="5" t="s">
        <v>9</v>
      </c>
    </row>
    <row r="1703" spans="1:6" x14ac:dyDescent="0.25">
      <c r="A1703">
        <f t="shared" si="26"/>
        <v>1699</v>
      </c>
      <c r="B1703" s="1">
        <v>91</v>
      </c>
      <c r="C1703" s="1" t="s">
        <v>3</v>
      </c>
      <c r="D1703" s="1">
        <v>0</v>
      </c>
      <c r="E1703" s="1">
        <v>610.92612099999997</v>
      </c>
      <c r="F1703" s="5" t="s">
        <v>9</v>
      </c>
    </row>
    <row r="1704" spans="1:6" x14ac:dyDescent="0.25">
      <c r="A1704">
        <f t="shared" si="26"/>
        <v>1700</v>
      </c>
      <c r="B1704" s="1">
        <v>93</v>
      </c>
      <c r="C1704" s="1" t="s">
        <v>3</v>
      </c>
      <c r="D1704" s="1">
        <v>0</v>
      </c>
      <c r="E1704" s="1">
        <v>784.06154800000002</v>
      </c>
      <c r="F1704" s="5" t="s">
        <v>9</v>
      </c>
    </row>
    <row r="1705" spans="1:6" x14ac:dyDescent="0.25">
      <c r="A1705">
        <f t="shared" si="26"/>
        <v>1701</v>
      </c>
      <c r="B1705" s="1">
        <v>94</v>
      </c>
      <c r="C1705" s="1" t="s">
        <v>3</v>
      </c>
      <c r="D1705" s="1">
        <v>0</v>
      </c>
      <c r="E1705" s="1">
        <v>83.493110999999999</v>
      </c>
      <c r="F1705" s="5" t="s">
        <v>9</v>
      </c>
    </row>
    <row r="1706" spans="1:6" x14ac:dyDescent="0.25">
      <c r="A1706">
        <f t="shared" si="26"/>
        <v>1702</v>
      </c>
      <c r="B1706" s="1">
        <v>95</v>
      </c>
      <c r="C1706" s="1" t="s">
        <v>3</v>
      </c>
      <c r="D1706" s="1">
        <v>0</v>
      </c>
      <c r="E1706" s="1">
        <v>489.37849899999998</v>
      </c>
      <c r="F1706" s="5" t="s">
        <v>9</v>
      </c>
    </row>
    <row r="1707" spans="1:6" x14ac:dyDescent="0.25">
      <c r="A1707">
        <f t="shared" si="26"/>
        <v>1703</v>
      </c>
      <c r="B1707" s="1">
        <v>115</v>
      </c>
      <c r="C1707" s="1" t="s">
        <v>3</v>
      </c>
      <c r="D1707" s="1">
        <v>0</v>
      </c>
      <c r="E1707" s="1">
        <v>252.900441</v>
      </c>
      <c r="F1707" s="5" t="s">
        <v>9</v>
      </c>
    </row>
    <row r="1708" spans="1:6" x14ac:dyDescent="0.25">
      <c r="A1708">
        <f t="shared" si="26"/>
        <v>1704</v>
      </c>
      <c r="B1708" s="1">
        <v>125</v>
      </c>
      <c r="C1708" s="1" t="s">
        <v>3</v>
      </c>
      <c r="D1708" s="1">
        <v>0</v>
      </c>
      <c r="E1708" s="1">
        <v>267.33014400000002</v>
      </c>
      <c r="F1708" s="5" t="s">
        <v>9</v>
      </c>
    </row>
    <row r="1709" spans="1:6" x14ac:dyDescent="0.25">
      <c r="A1709">
        <f t="shared" si="26"/>
        <v>1705</v>
      </c>
      <c r="B1709" s="1">
        <v>126</v>
      </c>
      <c r="C1709" s="1" t="s">
        <v>3</v>
      </c>
      <c r="D1709" s="1">
        <v>0</v>
      </c>
      <c r="E1709" s="1">
        <v>801.30088599999999</v>
      </c>
      <c r="F1709" s="5" t="s">
        <v>9</v>
      </c>
    </row>
    <row r="1710" spans="1:6" x14ac:dyDescent="0.25">
      <c r="A1710">
        <f t="shared" si="26"/>
        <v>1706</v>
      </c>
      <c r="B1710" s="1">
        <v>127</v>
      </c>
      <c r="C1710" s="1" t="s">
        <v>3</v>
      </c>
      <c r="D1710" s="1">
        <v>0</v>
      </c>
      <c r="E1710" s="1">
        <v>1600.2547939999999</v>
      </c>
      <c r="F1710" s="5" t="s">
        <v>9</v>
      </c>
    </row>
    <row r="1711" spans="1:6" x14ac:dyDescent="0.25">
      <c r="A1711">
        <f t="shared" si="26"/>
        <v>1707</v>
      </c>
      <c r="B1711" s="1">
        <v>128</v>
      </c>
      <c r="C1711" s="1" t="s">
        <v>3</v>
      </c>
      <c r="D1711" s="1">
        <v>0</v>
      </c>
      <c r="E1711" s="1">
        <v>285.53484500000002</v>
      </c>
      <c r="F1711" s="5" t="s">
        <v>9</v>
      </c>
    </row>
    <row r="1712" spans="1:6" x14ac:dyDescent="0.25">
      <c r="A1712">
        <f t="shared" si="26"/>
        <v>1708</v>
      </c>
      <c r="B1712" s="1">
        <v>152</v>
      </c>
      <c r="C1712" s="1" t="s">
        <v>3</v>
      </c>
      <c r="D1712" s="1">
        <v>0</v>
      </c>
      <c r="E1712" s="1">
        <v>592.47430299999996</v>
      </c>
      <c r="F1712" s="5" t="s">
        <v>9</v>
      </c>
    </row>
    <row r="1713" spans="1:6" x14ac:dyDescent="0.25">
      <c r="A1713">
        <f t="shared" si="26"/>
        <v>1709</v>
      </c>
      <c r="B1713" s="1">
        <v>153</v>
      </c>
      <c r="C1713" s="1" t="s">
        <v>3</v>
      </c>
      <c r="D1713" s="1">
        <v>0</v>
      </c>
      <c r="E1713" s="1">
        <v>688.68585299999995</v>
      </c>
      <c r="F1713" s="5" t="s">
        <v>9</v>
      </c>
    </row>
    <row r="1714" spans="1:6" x14ac:dyDescent="0.25">
      <c r="A1714">
        <f t="shared" si="26"/>
        <v>1710</v>
      </c>
      <c r="B1714" s="1">
        <v>161</v>
      </c>
      <c r="C1714" s="1" t="s">
        <v>3</v>
      </c>
      <c r="D1714" s="1">
        <v>0</v>
      </c>
      <c r="E1714" s="1">
        <v>494.83185900000001</v>
      </c>
      <c r="F1714" s="5" t="s">
        <v>9</v>
      </c>
    </row>
    <row r="1715" spans="1:6" x14ac:dyDescent="0.25">
      <c r="A1715">
        <f t="shared" si="26"/>
        <v>1711</v>
      </c>
      <c r="B1715" s="1">
        <v>162</v>
      </c>
      <c r="C1715" s="1" t="s">
        <v>3</v>
      </c>
      <c r="D1715" s="1">
        <v>0</v>
      </c>
      <c r="E1715" s="1">
        <v>252.34705500000001</v>
      </c>
      <c r="F1715" s="5" t="s">
        <v>9</v>
      </c>
    </row>
    <row r="1716" spans="1:6" x14ac:dyDescent="0.25">
      <c r="A1716">
        <f t="shared" si="26"/>
        <v>1712</v>
      </c>
      <c r="B1716" s="1">
        <v>164</v>
      </c>
      <c r="C1716" s="1" t="s">
        <v>3</v>
      </c>
      <c r="D1716" s="1">
        <v>0</v>
      </c>
      <c r="E1716" s="1">
        <v>45.833424999999998</v>
      </c>
      <c r="F1716" s="5" t="s">
        <v>9</v>
      </c>
    </row>
    <row r="1717" spans="1:6" x14ac:dyDescent="0.25">
      <c r="A1717">
        <f t="shared" si="26"/>
        <v>1713</v>
      </c>
      <c r="B1717" s="1">
        <v>173</v>
      </c>
      <c r="C1717" s="1" t="s">
        <v>3</v>
      </c>
      <c r="D1717" s="1">
        <v>0</v>
      </c>
      <c r="E1717" s="1">
        <v>153.774249</v>
      </c>
      <c r="F1717" s="5" t="s">
        <v>9</v>
      </c>
    </row>
    <row r="1718" spans="1:6" x14ac:dyDescent="0.25">
      <c r="A1718">
        <f t="shared" si="26"/>
        <v>1714</v>
      </c>
      <c r="B1718" s="1">
        <v>174</v>
      </c>
      <c r="C1718" s="1" t="s">
        <v>3</v>
      </c>
      <c r="D1718" s="1">
        <v>0</v>
      </c>
      <c r="E1718" s="1">
        <v>101.222481</v>
      </c>
      <c r="F1718" s="5" t="s">
        <v>9</v>
      </c>
    </row>
    <row r="1719" spans="1:6" x14ac:dyDescent="0.25">
      <c r="A1719">
        <f t="shared" si="26"/>
        <v>1715</v>
      </c>
      <c r="B1719" s="1">
        <v>178</v>
      </c>
      <c r="C1719" s="1" t="s">
        <v>3</v>
      </c>
      <c r="D1719" s="1">
        <v>0</v>
      </c>
      <c r="E1719" s="1">
        <v>1865.590929</v>
      </c>
      <c r="F1719" s="5" t="s">
        <v>9</v>
      </c>
    </row>
    <row r="1720" spans="1:6" x14ac:dyDescent="0.25">
      <c r="A1720">
        <f t="shared" si="26"/>
        <v>1716</v>
      </c>
      <c r="B1720" s="1">
        <v>179</v>
      </c>
      <c r="C1720" s="1" t="s">
        <v>3</v>
      </c>
      <c r="D1720" s="1">
        <v>0</v>
      </c>
      <c r="E1720" s="1">
        <v>920.105727</v>
      </c>
      <c r="F1720" s="5" t="s">
        <v>9</v>
      </c>
    </row>
    <row r="1721" spans="1:6" x14ac:dyDescent="0.25">
      <c r="A1721">
        <f t="shared" si="26"/>
        <v>1717</v>
      </c>
      <c r="B1721" s="1">
        <v>180</v>
      </c>
      <c r="C1721" s="1" t="s">
        <v>3</v>
      </c>
      <c r="D1721" s="1">
        <v>0</v>
      </c>
      <c r="E1721" s="1">
        <v>1015.977054</v>
      </c>
      <c r="F1721" s="5" t="s">
        <v>9</v>
      </c>
    </row>
    <row r="1722" spans="1:6" x14ac:dyDescent="0.25">
      <c r="A1722">
        <f t="shared" si="26"/>
        <v>1718</v>
      </c>
      <c r="B1722" s="1">
        <v>181</v>
      </c>
      <c r="C1722" s="1" t="s">
        <v>3</v>
      </c>
      <c r="D1722" s="1">
        <v>0</v>
      </c>
      <c r="E1722" s="1">
        <v>286.843932</v>
      </c>
      <c r="F1722" s="5" t="s">
        <v>9</v>
      </c>
    </row>
    <row r="1723" spans="1:6" x14ac:dyDescent="0.25">
      <c r="A1723">
        <f t="shared" si="26"/>
        <v>1719</v>
      </c>
      <c r="B1723" s="1">
        <v>182</v>
      </c>
      <c r="C1723" s="1" t="s">
        <v>3</v>
      </c>
      <c r="D1723" s="1">
        <v>0</v>
      </c>
      <c r="E1723" s="1">
        <v>939.00697400000001</v>
      </c>
      <c r="F1723" s="5" t="s">
        <v>9</v>
      </c>
    </row>
    <row r="1724" spans="1:6" x14ac:dyDescent="0.25">
      <c r="A1724">
        <f t="shared" si="26"/>
        <v>1720</v>
      </c>
      <c r="B1724" s="1">
        <v>183</v>
      </c>
      <c r="C1724" s="1" t="s">
        <v>3</v>
      </c>
      <c r="D1724" s="1">
        <v>0</v>
      </c>
      <c r="E1724" s="1">
        <v>1360.5537959999999</v>
      </c>
      <c r="F1724" s="5" t="s">
        <v>9</v>
      </c>
    </row>
    <row r="1725" spans="1:6" x14ac:dyDescent="0.25">
      <c r="A1725">
        <f t="shared" si="26"/>
        <v>1721</v>
      </c>
      <c r="B1725" s="1">
        <v>210</v>
      </c>
      <c r="C1725" s="1" t="s">
        <v>3</v>
      </c>
      <c r="D1725" s="1">
        <v>0</v>
      </c>
      <c r="E1725" s="1">
        <v>231.27846400000001</v>
      </c>
      <c r="F1725" s="5" t="s">
        <v>9</v>
      </c>
    </row>
    <row r="1726" spans="1:6" x14ac:dyDescent="0.25">
      <c r="A1726">
        <f t="shared" si="26"/>
        <v>1722</v>
      </c>
      <c r="B1726" s="1">
        <v>213</v>
      </c>
      <c r="C1726" s="1" t="s">
        <v>3</v>
      </c>
      <c r="D1726" s="1">
        <v>0</v>
      </c>
      <c r="E1726" s="1">
        <v>1180.2253949999999</v>
      </c>
      <c r="F1726" s="5" t="s">
        <v>9</v>
      </c>
    </row>
    <row r="1727" spans="1:6" x14ac:dyDescent="0.25">
      <c r="A1727">
        <f t="shared" si="26"/>
        <v>1723</v>
      </c>
      <c r="B1727" s="1">
        <v>223</v>
      </c>
      <c r="C1727" s="1" t="s">
        <v>3</v>
      </c>
      <c r="D1727" s="1">
        <v>0</v>
      </c>
      <c r="E1727" s="1">
        <v>650.78920200000005</v>
      </c>
      <c r="F1727" s="5" t="s">
        <v>9</v>
      </c>
    </row>
    <row r="1728" spans="1:6" x14ac:dyDescent="0.25">
      <c r="A1728">
        <f t="shared" si="26"/>
        <v>1724</v>
      </c>
      <c r="B1728" s="1">
        <v>225</v>
      </c>
      <c r="C1728" s="1" t="s">
        <v>3</v>
      </c>
      <c r="D1728" s="1">
        <v>0</v>
      </c>
      <c r="E1728" s="1">
        <v>908.65437099999997</v>
      </c>
      <c r="F1728" s="5" t="s">
        <v>9</v>
      </c>
    </row>
    <row r="1729" spans="1:6" x14ac:dyDescent="0.25">
      <c r="A1729">
        <f t="shared" si="26"/>
        <v>1725</v>
      </c>
      <c r="B1729" s="1">
        <v>228</v>
      </c>
      <c r="C1729" s="1" t="s">
        <v>3</v>
      </c>
      <c r="D1729" s="1">
        <v>0</v>
      </c>
      <c r="E1729" s="1">
        <v>859.18630599999995</v>
      </c>
      <c r="F1729" s="5" t="s">
        <v>9</v>
      </c>
    </row>
    <row r="1730" spans="1:6" x14ac:dyDescent="0.25">
      <c r="A1730">
        <f t="shared" si="26"/>
        <v>1726</v>
      </c>
      <c r="B1730" s="1">
        <v>229</v>
      </c>
      <c r="C1730" s="1" t="s">
        <v>3</v>
      </c>
      <c r="D1730" s="1">
        <v>0</v>
      </c>
      <c r="E1730" s="1">
        <v>842.34039399999995</v>
      </c>
      <c r="F1730" s="5" t="s">
        <v>9</v>
      </c>
    </row>
    <row r="1731" spans="1:6" x14ac:dyDescent="0.25">
      <c r="A1731">
        <f t="shared" si="26"/>
        <v>1727</v>
      </c>
      <c r="B1731" s="1">
        <v>230</v>
      </c>
      <c r="C1731" s="1" t="s">
        <v>3</v>
      </c>
      <c r="D1731" s="1">
        <v>0</v>
      </c>
      <c r="E1731" s="1">
        <v>912.66563599999995</v>
      </c>
      <c r="F1731" s="5" t="s">
        <v>9</v>
      </c>
    </row>
    <row r="1732" spans="1:6" x14ac:dyDescent="0.25">
      <c r="A1732">
        <f t="shared" si="26"/>
        <v>1728</v>
      </c>
      <c r="B1732" s="1">
        <v>231</v>
      </c>
      <c r="C1732" s="1" t="s">
        <v>3</v>
      </c>
      <c r="D1732" s="1">
        <v>0</v>
      </c>
      <c r="E1732" s="1">
        <v>264.76867499999997</v>
      </c>
      <c r="F1732" s="5" t="s">
        <v>9</v>
      </c>
    </row>
    <row r="1733" spans="1:6" x14ac:dyDescent="0.25">
      <c r="A1733">
        <f t="shared" si="26"/>
        <v>1729</v>
      </c>
      <c r="B1733" s="1">
        <v>242</v>
      </c>
      <c r="C1733" s="1" t="s">
        <v>3</v>
      </c>
      <c r="D1733" s="1">
        <v>0</v>
      </c>
      <c r="E1733" s="1">
        <v>712.69043699999997</v>
      </c>
      <c r="F1733" s="5" t="s">
        <v>9</v>
      </c>
    </row>
    <row r="1734" spans="1:6" x14ac:dyDescent="0.25">
      <c r="A1734">
        <f t="shared" si="26"/>
        <v>1730</v>
      </c>
      <c r="B1734" s="1">
        <v>247</v>
      </c>
      <c r="C1734" s="1" t="s">
        <v>3</v>
      </c>
      <c r="D1734" s="1">
        <v>0</v>
      </c>
      <c r="E1734" s="1">
        <v>1065.1314990000001</v>
      </c>
      <c r="F1734" s="5" t="s">
        <v>9</v>
      </c>
    </row>
    <row r="1735" spans="1:6" x14ac:dyDescent="0.25">
      <c r="A1735">
        <f t="shared" ref="A1735:A1798" si="27">A1734+1</f>
        <v>1731</v>
      </c>
      <c r="B1735" s="1">
        <v>248</v>
      </c>
      <c r="C1735" s="1" t="s">
        <v>3</v>
      </c>
      <c r="D1735" s="1">
        <v>0</v>
      </c>
      <c r="E1735" s="1">
        <v>421.422214</v>
      </c>
      <c r="F1735" s="5" t="s">
        <v>9</v>
      </c>
    </row>
    <row r="1736" spans="1:6" x14ac:dyDescent="0.25">
      <c r="A1736">
        <f t="shared" si="27"/>
        <v>1732</v>
      </c>
      <c r="B1736" s="1">
        <v>249</v>
      </c>
      <c r="C1736" s="1" t="s">
        <v>3</v>
      </c>
      <c r="D1736" s="1">
        <v>0</v>
      </c>
      <c r="E1736" s="1">
        <v>441.94896899999998</v>
      </c>
      <c r="F1736" s="5" t="s">
        <v>9</v>
      </c>
    </row>
    <row r="1737" spans="1:6" x14ac:dyDescent="0.25">
      <c r="A1737">
        <f t="shared" si="27"/>
        <v>1733</v>
      </c>
      <c r="B1737" s="1">
        <v>250</v>
      </c>
      <c r="C1737" s="1" t="s">
        <v>3</v>
      </c>
      <c r="D1737" s="1">
        <v>0</v>
      </c>
      <c r="E1737" s="1">
        <v>638.45893799999999</v>
      </c>
      <c r="F1737" s="5" t="s">
        <v>9</v>
      </c>
    </row>
    <row r="1738" spans="1:6" x14ac:dyDescent="0.25">
      <c r="A1738">
        <f t="shared" si="27"/>
        <v>1734</v>
      </c>
      <c r="B1738" s="1">
        <v>251</v>
      </c>
      <c r="C1738" s="1" t="s">
        <v>3</v>
      </c>
      <c r="D1738" s="1">
        <v>0</v>
      </c>
      <c r="E1738" s="1">
        <v>461.77007700000001</v>
      </c>
      <c r="F1738" s="5" t="s">
        <v>9</v>
      </c>
    </row>
    <row r="1739" spans="1:6" x14ac:dyDescent="0.25">
      <c r="A1739">
        <f t="shared" si="27"/>
        <v>1735</v>
      </c>
      <c r="B1739" s="1">
        <v>252</v>
      </c>
      <c r="C1739" s="1" t="s">
        <v>3</v>
      </c>
      <c r="D1739" s="1">
        <v>0</v>
      </c>
      <c r="E1739" s="1">
        <v>280.38110499999999</v>
      </c>
      <c r="F1739" s="5" t="s">
        <v>9</v>
      </c>
    </row>
    <row r="1740" spans="1:6" x14ac:dyDescent="0.25">
      <c r="A1740">
        <f t="shared" si="27"/>
        <v>1736</v>
      </c>
      <c r="B1740" s="1">
        <v>253</v>
      </c>
      <c r="C1740" s="1" t="s">
        <v>3</v>
      </c>
      <c r="D1740" s="1">
        <v>0</v>
      </c>
      <c r="E1740" s="1">
        <v>1857.5835380000001</v>
      </c>
      <c r="F1740" s="5" t="s">
        <v>9</v>
      </c>
    </row>
    <row r="1741" spans="1:6" x14ac:dyDescent="0.25">
      <c r="A1741">
        <f t="shared" si="27"/>
        <v>1737</v>
      </c>
      <c r="B1741" s="1">
        <v>254</v>
      </c>
      <c r="C1741" s="1" t="s">
        <v>3</v>
      </c>
      <c r="D1741" s="1">
        <v>0</v>
      </c>
      <c r="E1741" s="1">
        <v>1235.7877120000001</v>
      </c>
      <c r="F1741" s="5" t="s">
        <v>9</v>
      </c>
    </row>
    <row r="1742" spans="1:6" x14ac:dyDescent="0.25">
      <c r="A1742">
        <f t="shared" si="27"/>
        <v>1738</v>
      </c>
      <c r="B1742" s="1">
        <v>291</v>
      </c>
      <c r="C1742" s="1" t="s">
        <v>3</v>
      </c>
      <c r="D1742" s="1">
        <v>0</v>
      </c>
      <c r="E1742" s="1">
        <v>1016.545842</v>
      </c>
      <c r="F1742" s="5" t="s">
        <v>9</v>
      </c>
    </row>
    <row r="1743" spans="1:6" x14ac:dyDescent="0.25">
      <c r="A1743">
        <f t="shared" si="27"/>
        <v>1739</v>
      </c>
      <c r="B1743" s="1">
        <v>292</v>
      </c>
      <c r="C1743" s="1" t="s">
        <v>3</v>
      </c>
      <c r="D1743" s="1">
        <v>0</v>
      </c>
      <c r="E1743" s="1">
        <v>373.212132</v>
      </c>
      <c r="F1743" s="5" t="s">
        <v>9</v>
      </c>
    </row>
    <row r="1744" spans="1:6" x14ac:dyDescent="0.25">
      <c r="A1744">
        <f t="shared" si="27"/>
        <v>1740</v>
      </c>
      <c r="B1744" s="1">
        <v>293</v>
      </c>
      <c r="C1744" s="1" t="s">
        <v>3</v>
      </c>
      <c r="D1744" s="1">
        <v>0</v>
      </c>
      <c r="E1744" s="1">
        <v>605.45245999999997</v>
      </c>
      <c r="F1744" s="5" t="s">
        <v>9</v>
      </c>
    </row>
    <row r="1745" spans="1:6" x14ac:dyDescent="0.25">
      <c r="A1745">
        <f t="shared" si="27"/>
        <v>1741</v>
      </c>
      <c r="B1745" s="1">
        <v>294</v>
      </c>
      <c r="C1745" s="1" t="s">
        <v>3</v>
      </c>
      <c r="D1745" s="1">
        <v>0</v>
      </c>
      <c r="E1745" s="1">
        <v>513.30887800000005</v>
      </c>
      <c r="F1745" s="5" t="s">
        <v>9</v>
      </c>
    </row>
    <row r="1746" spans="1:6" x14ac:dyDescent="0.25">
      <c r="A1746">
        <f t="shared" si="27"/>
        <v>1742</v>
      </c>
      <c r="B1746" s="1">
        <v>298</v>
      </c>
      <c r="C1746" s="1" t="s">
        <v>3</v>
      </c>
      <c r="D1746" s="1">
        <v>0</v>
      </c>
      <c r="E1746" s="1">
        <v>492.99003699999997</v>
      </c>
      <c r="F1746" s="5" t="s">
        <v>9</v>
      </c>
    </row>
    <row r="1747" spans="1:6" x14ac:dyDescent="0.25">
      <c r="A1747">
        <f t="shared" si="27"/>
        <v>1743</v>
      </c>
      <c r="B1747" s="1">
        <v>300</v>
      </c>
      <c r="C1747" s="1" t="s">
        <v>3</v>
      </c>
      <c r="D1747" s="1">
        <v>0</v>
      </c>
      <c r="E1747" s="1">
        <v>343.10139500000002</v>
      </c>
      <c r="F1747" s="5" t="s">
        <v>9</v>
      </c>
    </row>
    <row r="1748" spans="1:6" x14ac:dyDescent="0.25">
      <c r="A1748">
        <f t="shared" si="27"/>
        <v>1744</v>
      </c>
      <c r="B1748" s="1">
        <v>303</v>
      </c>
      <c r="C1748" s="1" t="s">
        <v>3</v>
      </c>
      <c r="D1748" s="1">
        <v>0</v>
      </c>
      <c r="E1748" s="1">
        <v>330.729828</v>
      </c>
      <c r="F1748" s="5" t="s">
        <v>9</v>
      </c>
    </row>
    <row r="1749" spans="1:6" x14ac:dyDescent="0.25">
      <c r="A1749">
        <f t="shared" si="27"/>
        <v>1745</v>
      </c>
      <c r="B1749" s="1">
        <v>305</v>
      </c>
      <c r="C1749" s="1" t="s">
        <v>3</v>
      </c>
      <c r="D1749" s="1">
        <v>0</v>
      </c>
      <c r="E1749" s="1">
        <v>178.90660800000001</v>
      </c>
      <c r="F1749" s="5" t="s">
        <v>9</v>
      </c>
    </row>
    <row r="1750" spans="1:6" x14ac:dyDescent="0.25">
      <c r="A1750">
        <f t="shared" si="27"/>
        <v>1746</v>
      </c>
      <c r="B1750" s="1">
        <v>306</v>
      </c>
      <c r="C1750" s="1" t="s">
        <v>3</v>
      </c>
      <c r="D1750" s="1">
        <v>0</v>
      </c>
      <c r="E1750" s="1">
        <v>187.01209299999999</v>
      </c>
      <c r="F1750" s="5" t="s">
        <v>9</v>
      </c>
    </row>
    <row r="1751" spans="1:6" x14ac:dyDescent="0.25">
      <c r="A1751">
        <f t="shared" si="27"/>
        <v>1747</v>
      </c>
      <c r="B1751" s="1">
        <v>307</v>
      </c>
      <c r="C1751" s="1" t="s">
        <v>3</v>
      </c>
      <c r="D1751" s="1">
        <v>0</v>
      </c>
      <c r="E1751" s="1">
        <v>298.94843100000003</v>
      </c>
      <c r="F1751" s="5" t="s">
        <v>9</v>
      </c>
    </row>
    <row r="1752" spans="1:6" x14ac:dyDescent="0.25">
      <c r="A1752">
        <f t="shared" si="27"/>
        <v>1748</v>
      </c>
      <c r="B1752" s="1">
        <v>337</v>
      </c>
      <c r="C1752" s="1" t="s">
        <v>3</v>
      </c>
      <c r="D1752" s="1">
        <v>0</v>
      </c>
      <c r="E1752" s="1">
        <v>99.307153999999997</v>
      </c>
      <c r="F1752" s="5" t="s">
        <v>9</v>
      </c>
    </row>
    <row r="1753" spans="1:6" x14ac:dyDescent="0.25">
      <c r="A1753">
        <f t="shared" si="27"/>
        <v>1749</v>
      </c>
      <c r="B1753" s="1">
        <v>338</v>
      </c>
      <c r="C1753" s="1" t="s">
        <v>3</v>
      </c>
      <c r="D1753" s="1">
        <v>0</v>
      </c>
      <c r="E1753" s="1">
        <v>231.61273600000001</v>
      </c>
      <c r="F1753" s="5" t="s">
        <v>9</v>
      </c>
    </row>
    <row r="1754" spans="1:6" x14ac:dyDescent="0.25">
      <c r="A1754">
        <f t="shared" si="27"/>
        <v>1750</v>
      </c>
      <c r="B1754" s="1">
        <v>339</v>
      </c>
      <c r="C1754" s="1" t="s">
        <v>3</v>
      </c>
      <c r="D1754" s="1">
        <v>0</v>
      </c>
      <c r="E1754" s="1">
        <v>392.44345099999998</v>
      </c>
      <c r="F1754" s="5" t="s">
        <v>9</v>
      </c>
    </row>
    <row r="1755" spans="1:6" x14ac:dyDescent="0.25">
      <c r="A1755">
        <f t="shared" si="27"/>
        <v>1751</v>
      </c>
      <c r="B1755" s="1">
        <v>340</v>
      </c>
      <c r="C1755" s="1" t="s">
        <v>3</v>
      </c>
      <c r="D1755" s="1">
        <v>0</v>
      </c>
      <c r="E1755" s="1">
        <v>346.89809500000001</v>
      </c>
      <c r="F1755" s="5" t="s">
        <v>9</v>
      </c>
    </row>
    <row r="1756" spans="1:6" x14ac:dyDescent="0.25">
      <c r="A1756">
        <f t="shared" si="27"/>
        <v>1752</v>
      </c>
      <c r="B1756" s="1">
        <v>341</v>
      </c>
      <c r="C1756" s="1" t="s">
        <v>3</v>
      </c>
      <c r="D1756" s="1">
        <v>0</v>
      </c>
      <c r="E1756" s="1">
        <v>638.92376899999999</v>
      </c>
      <c r="F1756" s="5" t="s">
        <v>9</v>
      </c>
    </row>
    <row r="1757" spans="1:6" x14ac:dyDescent="0.25">
      <c r="A1757">
        <f t="shared" si="27"/>
        <v>1753</v>
      </c>
      <c r="B1757" s="1">
        <v>342</v>
      </c>
      <c r="C1757" s="1" t="s">
        <v>3</v>
      </c>
      <c r="D1757" s="1">
        <v>0</v>
      </c>
      <c r="E1757" s="1">
        <v>352.01683300000002</v>
      </c>
      <c r="F1757" s="5" t="s">
        <v>9</v>
      </c>
    </row>
    <row r="1758" spans="1:6" x14ac:dyDescent="0.25">
      <c r="A1758">
        <f t="shared" si="27"/>
        <v>1754</v>
      </c>
      <c r="B1758" s="1">
        <v>344</v>
      </c>
      <c r="C1758" s="1" t="s">
        <v>3</v>
      </c>
      <c r="D1758" s="1">
        <v>0</v>
      </c>
      <c r="E1758" s="1">
        <v>310.50969400000002</v>
      </c>
      <c r="F1758" s="5" t="s">
        <v>9</v>
      </c>
    </row>
    <row r="1759" spans="1:6" x14ac:dyDescent="0.25">
      <c r="A1759">
        <f t="shared" si="27"/>
        <v>1755</v>
      </c>
      <c r="B1759" s="1">
        <v>345</v>
      </c>
      <c r="C1759" s="1" t="s">
        <v>3</v>
      </c>
      <c r="D1759" s="1">
        <v>0</v>
      </c>
      <c r="E1759" s="1">
        <v>424.53041899999999</v>
      </c>
      <c r="F1759" s="5" t="s">
        <v>9</v>
      </c>
    </row>
    <row r="1760" spans="1:6" x14ac:dyDescent="0.25">
      <c r="A1760">
        <f t="shared" si="27"/>
        <v>1756</v>
      </c>
      <c r="B1760" s="1">
        <v>346</v>
      </c>
      <c r="C1760" s="1" t="s">
        <v>3</v>
      </c>
      <c r="D1760" s="1">
        <v>0</v>
      </c>
      <c r="E1760" s="1">
        <v>425.98686500000002</v>
      </c>
      <c r="F1760" s="5" t="s">
        <v>9</v>
      </c>
    </row>
    <row r="1761" spans="1:6" x14ac:dyDescent="0.25">
      <c r="A1761">
        <f t="shared" si="27"/>
        <v>1757</v>
      </c>
      <c r="B1761" s="1">
        <v>380</v>
      </c>
      <c r="C1761" s="1" t="s">
        <v>3</v>
      </c>
      <c r="D1761" s="1">
        <v>0</v>
      </c>
      <c r="E1761" s="1">
        <v>329.34653700000001</v>
      </c>
      <c r="F1761" s="5" t="s">
        <v>9</v>
      </c>
    </row>
    <row r="1762" spans="1:6" x14ac:dyDescent="0.25">
      <c r="A1762">
        <f t="shared" si="27"/>
        <v>1758</v>
      </c>
      <c r="B1762" s="1">
        <v>383</v>
      </c>
      <c r="C1762" s="1" t="s">
        <v>3</v>
      </c>
      <c r="D1762" s="1">
        <v>0</v>
      </c>
      <c r="E1762" s="1">
        <v>505.46617300000003</v>
      </c>
      <c r="F1762" s="5" t="s">
        <v>9</v>
      </c>
    </row>
    <row r="1763" spans="1:6" x14ac:dyDescent="0.25">
      <c r="A1763">
        <f t="shared" si="27"/>
        <v>1759</v>
      </c>
      <c r="B1763" s="1">
        <v>384</v>
      </c>
      <c r="C1763" s="1" t="s">
        <v>3</v>
      </c>
      <c r="D1763" s="1">
        <v>0</v>
      </c>
      <c r="E1763" s="1">
        <v>428.54028399999999</v>
      </c>
      <c r="F1763" s="5" t="s">
        <v>9</v>
      </c>
    </row>
    <row r="1764" spans="1:6" x14ac:dyDescent="0.25">
      <c r="A1764">
        <f t="shared" si="27"/>
        <v>1760</v>
      </c>
      <c r="B1764" s="1">
        <v>385</v>
      </c>
      <c r="C1764" s="1" t="s">
        <v>3</v>
      </c>
      <c r="D1764" s="1">
        <v>0</v>
      </c>
      <c r="E1764" s="1">
        <v>349.13054299999999</v>
      </c>
      <c r="F1764" s="5" t="s">
        <v>9</v>
      </c>
    </row>
    <row r="1765" spans="1:6" x14ac:dyDescent="0.25">
      <c r="A1765">
        <f t="shared" si="27"/>
        <v>1761</v>
      </c>
      <c r="B1765" s="1">
        <v>387</v>
      </c>
      <c r="C1765" s="1" t="s">
        <v>3</v>
      </c>
      <c r="D1765" s="1">
        <v>0</v>
      </c>
      <c r="E1765" s="1">
        <v>2077.7152540000002</v>
      </c>
      <c r="F1765" s="5" t="s">
        <v>9</v>
      </c>
    </row>
    <row r="1766" spans="1:6" x14ac:dyDescent="0.25">
      <c r="A1766">
        <f t="shared" si="27"/>
        <v>1762</v>
      </c>
      <c r="B1766" s="1">
        <v>399</v>
      </c>
      <c r="C1766" s="1" t="s">
        <v>3</v>
      </c>
      <c r="D1766" s="1">
        <v>0</v>
      </c>
      <c r="E1766" s="1">
        <v>351.56320299999999</v>
      </c>
      <c r="F1766" s="5" t="s">
        <v>9</v>
      </c>
    </row>
    <row r="1767" spans="1:6" x14ac:dyDescent="0.25">
      <c r="A1767">
        <f t="shared" si="27"/>
        <v>1763</v>
      </c>
      <c r="B1767" s="1">
        <v>400</v>
      </c>
      <c r="C1767" s="1" t="s">
        <v>3</v>
      </c>
      <c r="D1767" s="1">
        <v>0</v>
      </c>
      <c r="E1767" s="1">
        <v>467.30499200000003</v>
      </c>
      <c r="F1767" s="5" t="s">
        <v>9</v>
      </c>
    </row>
    <row r="1768" spans="1:6" x14ac:dyDescent="0.25">
      <c r="A1768">
        <f t="shared" si="27"/>
        <v>1764</v>
      </c>
      <c r="B1768" s="1">
        <v>409</v>
      </c>
      <c r="C1768" s="1" t="s">
        <v>3</v>
      </c>
      <c r="D1768" s="1">
        <v>0</v>
      </c>
      <c r="E1768" s="1">
        <v>2909.4536240000002</v>
      </c>
      <c r="F1768" s="5" t="s">
        <v>9</v>
      </c>
    </row>
    <row r="1769" spans="1:6" x14ac:dyDescent="0.25">
      <c r="A1769">
        <f t="shared" si="27"/>
        <v>1765</v>
      </c>
      <c r="B1769" s="1">
        <v>413</v>
      </c>
      <c r="C1769" s="1" t="s">
        <v>3</v>
      </c>
      <c r="D1769" s="1">
        <v>0</v>
      </c>
      <c r="E1769" s="1">
        <v>1289.9226349999999</v>
      </c>
      <c r="F1769" s="5" t="s">
        <v>9</v>
      </c>
    </row>
    <row r="1770" spans="1:6" x14ac:dyDescent="0.25">
      <c r="A1770">
        <f t="shared" si="27"/>
        <v>1766</v>
      </c>
      <c r="B1770" s="1">
        <v>414</v>
      </c>
      <c r="C1770" s="1" t="s">
        <v>3</v>
      </c>
      <c r="D1770" s="1">
        <v>0</v>
      </c>
      <c r="E1770" s="1">
        <v>848.08637399999998</v>
      </c>
      <c r="F1770" s="5" t="s">
        <v>9</v>
      </c>
    </row>
    <row r="1771" spans="1:6" x14ac:dyDescent="0.25">
      <c r="A1771">
        <f t="shared" si="27"/>
        <v>1767</v>
      </c>
      <c r="B1771" s="1">
        <v>415</v>
      </c>
      <c r="C1771" s="1" t="s">
        <v>3</v>
      </c>
      <c r="D1771" s="1">
        <v>0</v>
      </c>
      <c r="E1771" s="1">
        <v>44.039906999999999</v>
      </c>
      <c r="F1771" s="5" t="s">
        <v>9</v>
      </c>
    </row>
    <row r="1772" spans="1:6" x14ac:dyDescent="0.25">
      <c r="A1772">
        <f t="shared" si="27"/>
        <v>1768</v>
      </c>
      <c r="B1772" s="1">
        <v>416</v>
      </c>
      <c r="C1772" s="1" t="s">
        <v>3</v>
      </c>
      <c r="D1772" s="1">
        <v>0</v>
      </c>
      <c r="E1772" s="1">
        <v>4502.8231219999998</v>
      </c>
      <c r="F1772" s="5" t="s">
        <v>9</v>
      </c>
    </row>
    <row r="1773" spans="1:6" x14ac:dyDescent="0.25">
      <c r="A1773">
        <f t="shared" si="27"/>
        <v>1769</v>
      </c>
      <c r="B1773" s="1">
        <v>417</v>
      </c>
      <c r="C1773" s="1" t="s">
        <v>3</v>
      </c>
      <c r="D1773" s="1">
        <v>0</v>
      </c>
      <c r="E1773" s="1">
        <v>1204.8411189999999</v>
      </c>
      <c r="F1773" s="5" t="s">
        <v>9</v>
      </c>
    </row>
    <row r="1774" spans="1:6" x14ac:dyDescent="0.25">
      <c r="A1774">
        <f t="shared" si="27"/>
        <v>1770</v>
      </c>
      <c r="B1774" s="1">
        <v>418</v>
      </c>
      <c r="C1774" s="1" t="s">
        <v>3</v>
      </c>
      <c r="D1774" s="1">
        <v>0</v>
      </c>
      <c r="E1774" s="1">
        <v>194.89286300000001</v>
      </c>
      <c r="F1774" s="5" t="s">
        <v>9</v>
      </c>
    </row>
    <row r="1775" spans="1:6" x14ac:dyDescent="0.25">
      <c r="A1775">
        <f t="shared" si="27"/>
        <v>1771</v>
      </c>
      <c r="B1775" s="1">
        <v>419</v>
      </c>
      <c r="C1775" s="1" t="s">
        <v>3</v>
      </c>
      <c r="D1775" s="1">
        <v>0</v>
      </c>
      <c r="E1775" s="1">
        <v>1406.637698</v>
      </c>
      <c r="F1775" s="5" t="s">
        <v>9</v>
      </c>
    </row>
    <row r="1776" spans="1:6" x14ac:dyDescent="0.25">
      <c r="A1776">
        <f t="shared" si="27"/>
        <v>1772</v>
      </c>
      <c r="B1776" s="1">
        <v>420</v>
      </c>
      <c r="C1776" s="1" t="s">
        <v>3</v>
      </c>
      <c r="D1776" s="1">
        <v>0</v>
      </c>
      <c r="E1776" s="1">
        <v>31.230810999999999</v>
      </c>
      <c r="F1776" s="5" t="s">
        <v>9</v>
      </c>
    </row>
    <row r="1777" spans="1:6" x14ac:dyDescent="0.25">
      <c r="A1777">
        <f t="shared" si="27"/>
        <v>1773</v>
      </c>
      <c r="B1777" s="1">
        <v>421</v>
      </c>
      <c r="C1777" s="1" t="s">
        <v>3</v>
      </c>
      <c r="D1777" s="1">
        <v>0</v>
      </c>
      <c r="E1777" s="1">
        <v>43.866644999999998</v>
      </c>
      <c r="F1777" s="5" t="s">
        <v>9</v>
      </c>
    </row>
    <row r="1778" spans="1:6" x14ac:dyDescent="0.25">
      <c r="A1778">
        <f t="shared" si="27"/>
        <v>1774</v>
      </c>
      <c r="B1778" s="1">
        <v>422</v>
      </c>
      <c r="C1778" s="1" t="s">
        <v>3</v>
      </c>
      <c r="D1778" s="1">
        <v>0</v>
      </c>
      <c r="E1778" s="1">
        <v>916.56174299999998</v>
      </c>
      <c r="F1778" s="5" t="s">
        <v>9</v>
      </c>
    </row>
    <row r="1779" spans="1:6" x14ac:dyDescent="0.25">
      <c r="A1779">
        <f t="shared" si="27"/>
        <v>1775</v>
      </c>
      <c r="B1779" s="1">
        <v>424</v>
      </c>
      <c r="C1779" s="1" t="s">
        <v>3</v>
      </c>
      <c r="D1779" s="1">
        <v>0</v>
      </c>
      <c r="E1779" s="1">
        <v>926.86117300000001</v>
      </c>
      <c r="F1779" s="5" t="s">
        <v>9</v>
      </c>
    </row>
    <row r="1780" spans="1:6" x14ac:dyDescent="0.25">
      <c r="A1780">
        <f t="shared" si="27"/>
        <v>1776</v>
      </c>
      <c r="B1780" s="1">
        <v>425</v>
      </c>
      <c r="C1780" s="1" t="s">
        <v>3</v>
      </c>
      <c r="D1780" s="1">
        <v>0</v>
      </c>
      <c r="E1780" s="1">
        <v>5084.120551</v>
      </c>
      <c r="F1780" s="5" t="s">
        <v>9</v>
      </c>
    </row>
    <row r="1781" spans="1:6" x14ac:dyDescent="0.25">
      <c r="A1781">
        <f t="shared" si="27"/>
        <v>1777</v>
      </c>
      <c r="B1781" s="1">
        <v>426</v>
      </c>
      <c r="C1781" s="1" t="s">
        <v>3</v>
      </c>
      <c r="D1781" s="1">
        <v>0</v>
      </c>
      <c r="E1781" s="1">
        <v>1392.3162930000001</v>
      </c>
      <c r="F1781" s="5" t="s">
        <v>9</v>
      </c>
    </row>
    <row r="1782" spans="1:6" x14ac:dyDescent="0.25">
      <c r="A1782">
        <f t="shared" si="27"/>
        <v>1778</v>
      </c>
      <c r="B1782" s="1">
        <v>427</v>
      </c>
      <c r="C1782" s="1" t="s">
        <v>3</v>
      </c>
      <c r="D1782" s="1">
        <v>0</v>
      </c>
      <c r="E1782" s="1">
        <v>207.00086200000001</v>
      </c>
      <c r="F1782" s="5" t="s">
        <v>9</v>
      </c>
    </row>
    <row r="1783" spans="1:6" x14ac:dyDescent="0.25">
      <c r="A1783">
        <f t="shared" si="27"/>
        <v>1779</v>
      </c>
      <c r="B1783" s="1">
        <v>428</v>
      </c>
      <c r="C1783" s="1" t="s">
        <v>3</v>
      </c>
      <c r="D1783" s="1">
        <v>0</v>
      </c>
      <c r="E1783" s="1">
        <v>108.93279</v>
      </c>
      <c r="F1783" s="5" t="s">
        <v>9</v>
      </c>
    </row>
    <row r="1784" spans="1:6" x14ac:dyDescent="0.25">
      <c r="A1784">
        <f t="shared" si="27"/>
        <v>1780</v>
      </c>
      <c r="B1784" s="1">
        <v>429</v>
      </c>
      <c r="C1784" s="1" t="s">
        <v>3</v>
      </c>
      <c r="D1784" s="1">
        <v>0</v>
      </c>
      <c r="E1784" s="1">
        <v>423.929779</v>
      </c>
      <c r="F1784" s="5" t="s">
        <v>9</v>
      </c>
    </row>
    <row r="1785" spans="1:6" x14ac:dyDescent="0.25">
      <c r="A1785">
        <f t="shared" si="27"/>
        <v>1781</v>
      </c>
      <c r="B1785" s="1">
        <v>430</v>
      </c>
      <c r="C1785" s="1" t="s">
        <v>3</v>
      </c>
      <c r="D1785" s="1">
        <v>0</v>
      </c>
      <c r="E1785" s="1">
        <v>128.80850100000001</v>
      </c>
      <c r="F1785" s="5" t="s">
        <v>9</v>
      </c>
    </row>
    <row r="1786" spans="1:6" x14ac:dyDescent="0.25">
      <c r="A1786">
        <f t="shared" si="27"/>
        <v>1782</v>
      </c>
      <c r="B1786" s="1">
        <v>431</v>
      </c>
      <c r="C1786" s="1" t="s">
        <v>3</v>
      </c>
      <c r="D1786" s="1">
        <v>0</v>
      </c>
      <c r="E1786" s="1">
        <v>173.348241</v>
      </c>
      <c r="F1786" s="5" t="s">
        <v>9</v>
      </c>
    </row>
    <row r="1787" spans="1:6" x14ac:dyDescent="0.25">
      <c r="A1787">
        <f t="shared" si="27"/>
        <v>1783</v>
      </c>
      <c r="B1787" s="1">
        <v>432</v>
      </c>
      <c r="C1787" s="1" t="s">
        <v>3</v>
      </c>
      <c r="D1787" s="1">
        <v>0</v>
      </c>
      <c r="E1787" s="1">
        <v>295.73998799999998</v>
      </c>
      <c r="F1787" s="5" t="s">
        <v>9</v>
      </c>
    </row>
    <row r="1788" spans="1:6" x14ac:dyDescent="0.25">
      <c r="A1788">
        <f t="shared" si="27"/>
        <v>1784</v>
      </c>
      <c r="B1788" s="1">
        <v>433</v>
      </c>
      <c r="C1788" s="1" t="s">
        <v>3</v>
      </c>
      <c r="D1788" s="1">
        <v>0</v>
      </c>
      <c r="E1788" s="1">
        <v>193.832818</v>
      </c>
      <c r="F1788" s="5" t="s">
        <v>9</v>
      </c>
    </row>
    <row r="1789" spans="1:6" x14ac:dyDescent="0.25">
      <c r="A1789">
        <f t="shared" si="27"/>
        <v>1785</v>
      </c>
      <c r="B1789" s="1">
        <v>435</v>
      </c>
      <c r="C1789" s="1" t="s">
        <v>3</v>
      </c>
      <c r="D1789" s="1">
        <v>0</v>
      </c>
      <c r="E1789" s="1">
        <v>361.83428099999998</v>
      </c>
      <c r="F1789" s="5" t="s">
        <v>9</v>
      </c>
    </row>
    <row r="1790" spans="1:6" x14ac:dyDescent="0.25">
      <c r="A1790">
        <f t="shared" si="27"/>
        <v>1786</v>
      </c>
      <c r="B1790" s="1">
        <v>436</v>
      </c>
      <c r="C1790" s="1" t="s">
        <v>3</v>
      </c>
      <c r="D1790" s="1">
        <v>0</v>
      </c>
      <c r="E1790" s="1">
        <v>159.23531</v>
      </c>
      <c r="F1790" s="5" t="s">
        <v>9</v>
      </c>
    </row>
    <row r="1791" spans="1:6" x14ac:dyDescent="0.25">
      <c r="A1791">
        <f t="shared" si="27"/>
        <v>1787</v>
      </c>
      <c r="B1791" s="1">
        <v>437</v>
      </c>
      <c r="C1791" s="1" t="s">
        <v>3</v>
      </c>
      <c r="D1791" s="1">
        <v>0</v>
      </c>
      <c r="E1791" s="1">
        <v>261.32444700000002</v>
      </c>
      <c r="F1791" s="5" t="s">
        <v>9</v>
      </c>
    </row>
    <row r="1792" spans="1:6" x14ac:dyDescent="0.25">
      <c r="A1792">
        <f t="shared" si="27"/>
        <v>1788</v>
      </c>
      <c r="B1792" s="1">
        <v>438</v>
      </c>
      <c r="C1792" s="1" t="s">
        <v>3</v>
      </c>
      <c r="D1792" s="1">
        <v>0</v>
      </c>
      <c r="E1792" s="1">
        <v>403.83145300000001</v>
      </c>
      <c r="F1792" s="5" t="s">
        <v>9</v>
      </c>
    </row>
    <row r="1793" spans="1:6" x14ac:dyDescent="0.25">
      <c r="A1793">
        <f t="shared" si="27"/>
        <v>1789</v>
      </c>
      <c r="B1793" s="1">
        <v>439</v>
      </c>
      <c r="C1793" s="1" t="s">
        <v>3</v>
      </c>
      <c r="D1793" s="1">
        <v>0</v>
      </c>
      <c r="E1793" s="1">
        <v>266.28882499999997</v>
      </c>
      <c r="F1793" s="5" t="s">
        <v>9</v>
      </c>
    </row>
    <row r="1794" spans="1:6" x14ac:dyDescent="0.25">
      <c r="A1794">
        <f t="shared" si="27"/>
        <v>1790</v>
      </c>
      <c r="B1794" s="1">
        <v>440</v>
      </c>
      <c r="C1794" s="1" t="s">
        <v>3</v>
      </c>
      <c r="D1794" s="1">
        <v>0</v>
      </c>
      <c r="E1794" s="1">
        <v>151.836871</v>
      </c>
      <c r="F1794" s="5" t="s">
        <v>9</v>
      </c>
    </row>
    <row r="1795" spans="1:6" x14ac:dyDescent="0.25">
      <c r="A1795">
        <f t="shared" si="27"/>
        <v>1791</v>
      </c>
      <c r="B1795" s="1">
        <v>441</v>
      </c>
      <c r="C1795" s="1" t="s">
        <v>3</v>
      </c>
      <c r="D1795" s="1">
        <v>0</v>
      </c>
      <c r="E1795" s="1">
        <v>129.84527</v>
      </c>
      <c r="F1795" s="5" t="s">
        <v>9</v>
      </c>
    </row>
    <row r="1796" spans="1:6" x14ac:dyDescent="0.25">
      <c r="A1796">
        <f t="shared" si="27"/>
        <v>1792</v>
      </c>
      <c r="B1796" s="1">
        <v>442</v>
      </c>
      <c r="C1796" s="1" t="s">
        <v>3</v>
      </c>
      <c r="D1796" s="1">
        <v>0</v>
      </c>
      <c r="E1796" s="1">
        <v>1375.057004</v>
      </c>
      <c r="F1796" s="5" t="s">
        <v>9</v>
      </c>
    </row>
    <row r="1797" spans="1:6" x14ac:dyDescent="0.25">
      <c r="A1797">
        <f t="shared" si="27"/>
        <v>1793</v>
      </c>
      <c r="B1797" s="1">
        <v>443</v>
      </c>
      <c r="C1797" s="1" t="s">
        <v>3</v>
      </c>
      <c r="D1797" s="1">
        <v>0</v>
      </c>
      <c r="E1797" s="1">
        <v>1571.2011990000001</v>
      </c>
      <c r="F1797" s="5" t="s">
        <v>9</v>
      </c>
    </row>
    <row r="1798" spans="1:6" x14ac:dyDescent="0.25">
      <c r="A1798">
        <f t="shared" si="27"/>
        <v>1794</v>
      </c>
      <c r="B1798" s="1">
        <v>444</v>
      </c>
      <c r="C1798" s="1" t="s">
        <v>3</v>
      </c>
      <c r="D1798" s="1">
        <v>0</v>
      </c>
      <c r="E1798" s="1">
        <v>1512.592631</v>
      </c>
      <c r="F1798" s="5" t="s">
        <v>9</v>
      </c>
    </row>
    <row r="1799" spans="1:6" x14ac:dyDescent="0.25">
      <c r="A1799">
        <f t="shared" ref="A1799:A1862" si="28">A1798+1</f>
        <v>1795</v>
      </c>
      <c r="B1799" s="1">
        <v>445</v>
      </c>
      <c r="C1799" s="1" t="s">
        <v>3</v>
      </c>
      <c r="D1799" s="1">
        <v>0</v>
      </c>
      <c r="E1799" s="1">
        <v>1542.921433</v>
      </c>
      <c r="F1799" s="5" t="s">
        <v>9</v>
      </c>
    </row>
    <row r="1800" spans="1:6" x14ac:dyDescent="0.25">
      <c r="A1800">
        <f t="shared" si="28"/>
        <v>1796</v>
      </c>
      <c r="B1800" s="1">
        <v>446</v>
      </c>
      <c r="C1800" s="1" t="s">
        <v>3</v>
      </c>
      <c r="D1800" s="1">
        <v>0</v>
      </c>
      <c r="E1800" s="1">
        <v>178.704994</v>
      </c>
      <c r="F1800" s="5" t="s">
        <v>9</v>
      </c>
    </row>
    <row r="1801" spans="1:6" x14ac:dyDescent="0.25">
      <c r="A1801">
        <f t="shared" si="28"/>
        <v>1797</v>
      </c>
      <c r="B1801" s="1">
        <v>447</v>
      </c>
      <c r="C1801" s="1" t="s">
        <v>3</v>
      </c>
      <c r="D1801" s="1">
        <v>0</v>
      </c>
      <c r="E1801" s="1">
        <v>68.082293000000007</v>
      </c>
      <c r="F1801" s="5" t="s">
        <v>9</v>
      </c>
    </row>
    <row r="1802" spans="1:6" x14ac:dyDescent="0.25">
      <c r="A1802">
        <f t="shared" si="28"/>
        <v>1798</v>
      </c>
      <c r="B1802" s="1">
        <v>448</v>
      </c>
      <c r="C1802" s="1" t="s">
        <v>3</v>
      </c>
      <c r="D1802" s="1">
        <v>0</v>
      </c>
      <c r="E1802" s="1">
        <v>221.277884</v>
      </c>
      <c r="F1802" s="5" t="s">
        <v>9</v>
      </c>
    </row>
    <row r="1803" spans="1:6" x14ac:dyDescent="0.25">
      <c r="A1803">
        <f t="shared" si="28"/>
        <v>1799</v>
      </c>
      <c r="B1803" s="1">
        <v>449</v>
      </c>
      <c r="C1803" s="1" t="s">
        <v>3</v>
      </c>
      <c r="D1803" s="1">
        <v>0</v>
      </c>
      <c r="E1803" s="1">
        <v>338.45273800000001</v>
      </c>
      <c r="F1803" s="5" t="s">
        <v>9</v>
      </c>
    </row>
    <row r="1804" spans="1:6" x14ac:dyDescent="0.25">
      <c r="A1804">
        <f t="shared" si="28"/>
        <v>1800</v>
      </c>
      <c r="B1804" s="1">
        <v>450</v>
      </c>
      <c r="C1804" s="1" t="s">
        <v>3</v>
      </c>
      <c r="D1804" s="1">
        <v>0</v>
      </c>
      <c r="E1804" s="1">
        <v>286.68292100000002</v>
      </c>
      <c r="F1804" s="5" t="s">
        <v>9</v>
      </c>
    </row>
    <row r="1805" spans="1:6" x14ac:dyDescent="0.25">
      <c r="A1805">
        <f t="shared" si="28"/>
        <v>1801</v>
      </c>
      <c r="B1805" s="1">
        <v>451</v>
      </c>
      <c r="C1805" s="1" t="s">
        <v>3</v>
      </c>
      <c r="D1805" s="1">
        <v>0</v>
      </c>
      <c r="E1805" s="1">
        <v>125.60509</v>
      </c>
      <c r="F1805" s="5" t="s">
        <v>9</v>
      </c>
    </row>
    <row r="1806" spans="1:6" x14ac:dyDescent="0.25">
      <c r="A1806">
        <f t="shared" si="28"/>
        <v>1802</v>
      </c>
      <c r="B1806" s="1">
        <v>452</v>
      </c>
      <c r="C1806" s="1" t="s">
        <v>3</v>
      </c>
      <c r="D1806" s="1">
        <v>0</v>
      </c>
      <c r="E1806" s="1">
        <v>1410.921771</v>
      </c>
      <c r="F1806" s="5" t="s">
        <v>9</v>
      </c>
    </row>
    <row r="1807" spans="1:6" x14ac:dyDescent="0.25">
      <c r="A1807">
        <f t="shared" si="28"/>
        <v>1803</v>
      </c>
      <c r="B1807" s="1">
        <v>453</v>
      </c>
      <c r="C1807" s="1" t="s">
        <v>3</v>
      </c>
      <c r="D1807" s="1">
        <v>0</v>
      </c>
      <c r="E1807" s="1">
        <v>1252.5314169999999</v>
      </c>
      <c r="F1807" s="5" t="s">
        <v>9</v>
      </c>
    </row>
    <row r="1808" spans="1:6" x14ac:dyDescent="0.25">
      <c r="A1808">
        <f t="shared" si="28"/>
        <v>1804</v>
      </c>
      <c r="B1808" s="1">
        <v>454</v>
      </c>
      <c r="C1808" s="1" t="s">
        <v>3</v>
      </c>
      <c r="D1808" s="1">
        <v>0</v>
      </c>
      <c r="E1808" s="1">
        <v>475.21516400000002</v>
      </c>
      <c r="F1808" s="5" t="s">
        <v>9</v>
      </c>
    </row>
    <row r="1809" spans="1:6" x14ac:dyDescent="0.25">
      <c r="A1809">
        <f t="shared" si="28"/>
        <v>1805</v>
      </c>
      <c r="B1809" s="1">
        <v>455</v>
      </c>
      <c r="C1809" s="1" t="s">
        <v>3</v>
      </c>
      <c r="D1809" s="1">
        <v>0</v>
      </c>
      <c r="E1809" s="1">
        <v>169.496476</v>
      </c>
      <c r="F1809" s="5" t="s">
        <v>9</v>
      </c>
    </row>
    <row r="1810" spans="1:6" x14ac:dyDescent="0.25">
      <c r="A1810">
        <f t="shared" si="28"/>
        <v>1806</v>
      </c>
      <c r="B1810" s="1">
        <v>456</v>
      </c>
      <c r="C1810" s="1" t="s">
        <v>3</v>
      </c>
      <c r="D1810" s="1">
        <v>0</v>
      </c>
      <c r="E1810" s="1">
        <v>538.97957299999996</v>
      </c>
      <c r="F1810" s="5" t="s">
        <v>9</v>
      </c>
    </row>
    <row r="1811" spans="1:6" x14ac:dyDescent="0.25">
      <c r="A1811">
        <f t="shared" si="28"/>
        <v>1807</v>
      </c>
      <c r="B1811" s="1">
        <v>457</v>
      </c>
      <c r="C1811" s="1" t="s">
        <v>3</v>
      </c>
      <c r="D1811" s="1">
        <v>0</v>
      </c>
      <c r="E1811" s="1">
        <v>336.26859400000001</v>
      </c>
      <c r="F1811" s="5" t="s">
        <v>9</v>
      </c>
    </row>
    <row r="1812" spans="1:6" x14ac:dyDescent="0.25">
      <c r="A1812">
        <f t="shared" si="28"/>
        <v>1808</v>
      </c>
      <c r="B1812" s="1">
        <v>458</v>
      </c>
      <c r="C1812" s="1" t="s">
        <v>3</v>
      </c>
      <c r="D1812" s="1">
        <v>0</v>
      </c>
      <c r="E1812" s="1">
        <v>343.45013399999999</v>
      </c>
      <c r="F1812" s="5" t="s">
        <v>9</v>
      </c>
    </row>
    <row r="1813" spans="1:6" x14ac:dyDescent="0.25">
      <c r="A1813">
        <f t="shared" si="28"/>
        <v>1809</v>
      </c>
      <c r="B1813" s="1">
        <v>459</v>
      </c>
      <c r="C1813" s="1" t="s">
        <v>3</v>
      </c>
      <c r="D1813" s="1">
        <v>0</v>
      </c>
      <c r="E1813" s="1">
        <v>370.63246199999998</v>
      </c>
      <c r="F1813" s="5" t="s">
        <v>9</v>
      </c>
    </row>
    <row r="1814" spans="1:6" x14ac:dyDescent="0.25">
      <c r="A1814">
        <f t="shared" si="28"/>
        <v>1810</v>
      </c>
      <c r="B1814" s="1">
        <v>460</v>
      </c>
      <c r="C1814" s="1" t="s">
        <v>3</v>
      </c>
      <c r="D1814" s="1">
        <v>0</v>
      </c>
      <c r="E1814" s="1">
        <v>597.54263800000001</v>
      </c>
      <c r="F1814" s="5" t="s">
        <v>9</v>
      </c>
    </row>
    <row r="1815" spans="1:6" x14ac:dyDescent="0.25">
      <c r="A1815">
        <f t="shared" si="28"/>
        <v>1811</v>
      </c>
      <c r="B1815" s="1">
        <v>461</v>
      </c>
      <c r="C1815" s="1" t="s">
        <v>3</v>
      </c>
      <c r="D1815" s="1">
        <v>0</v>
      </c>
      <c r="E1815" s="1">
        <v>2832.2737630000001</v>
      </c>
      <c r="F1815" s="5" t="s">
        <v>9</v>
      </c>
    </row>
    <row r="1816" spans="1:6" x14ac:dyDescent="0.25">
      <c r="A1816">
        <f t="shared" si="28"/>
        <v>1812</v>
      </c>
      <c r="B1816" s="1">
        <v>462</v>
      </c>
      <c r="C1816" s="1" t="s">
        <v>3</v>
      </c>
      <c r="D1816" s="1">
        <v>0</v>
      </c>
      <c r="E1816" s="1">
        <v>761.92468699999995</v>
      </c>
      <c r="F1816" s="5" t="s">
        <v>9</v>
      </c>
    </row>
    <row r="1817" spans="1:6" x14ac:dyDescent="0.25">
      <c r="A1817">
        <f t="shared" si="28"/>
        <v>1813</v>
      </c>
      <c r="B1817" s="1">
        <v>463</v>
      </c>
      <c r="C1817" s="1" t="s">
        <v>3</v>
      </c>
      <c r="D1817" s="1">
        <v>0</v>
      </c>
      <c r="E1817" s="1">
        <v>2771.4129130000001</v>
      </c>
      <c r="F1817" s="5" t="s">
        <v>9</v>
      </c>
    </row>
    <row r="1818" spans="1:6" x14ac:dyDescent="0.25">
      <c r="A1818">
        <f t="shared" si="28"/>
        <v>1814</v>
      </c>
      <c r="B1818" s="1">
        <v>464</v>
      </c>
      <c r="C1818" s="1" t="s">
        <v>3</v>
      </c>
      <c r="D1818" s="1">
        <v>0</v>
      </c>
      <c r="E1818" s="1">
        <v>1145.371494</v>
      </c>
      <c r="F1818" s="5" t="s">
        <v>9</v>
      </c>
    </row>
    <row r="1819" spans="1:6" x14ac:dyDescent="0.25">
      <c r="A1819">
        <f t="shared" si="28"/>
        <v>1815</v>
      </c>
      <c r="B1819" s="1">
        <v>472</v>
      </c>
      <c r="C1819" s="1" t="s">
        <v>3</v>
      </c>
      <c r="D1819" s="1">
        <v>0</v>
      </c>
      <c r="E1819" s="1">
        <v>3595.715858</v>
      </c>
      <c r="F1819" s="5" t="s">
        <v>9</v>
      </c>
    </row>
    <row r="1820" spans="1:6" x14ac:dyDescent="0.25">
      <c r="A1820">
        <f t="shared" si="28"/>
        <v>1816</v>
      </c>
      <c r="B1820" s="1">
        <v>473</v>
      </c>
      <c r="C1820" s="1" t="s">
        <v>3</v>
      </c>
      <c r="D1820" s="1">
        <v>0</v>
      </c>
      <c r="E1820" s="1">
        <v>6857.792614</v>
      </c>
      <c r="F1820" s="5" t="s">
        <v>9</v>
      </c>
    </row>
    <row r="1821" spans="1:6" x14ac:dyDescent="0.25">
      <c r="A1821">
        <f t="shared" si="28"/>
        <v>1817</v>
      </c>
      <c r="B1821" s="1">
        <v>474</v>
      </c>
      <c r="C1821" s="1" t="s">
        <v>3</v>
      </c>
      <c r="D1821" s="1">
        <v>0</v>
      </c>
      <c r="E1821" s="1">
        <v>4235.7170569999998</v>
      </c>
      <c r="F1821" s="5" t="s">
        <v>9</v>
      </c>
    </row>
    <row r="1822" spans="1:6" x14ac:dyDescent="0.25">
      <c r="A1822">
        <f t="shared" si="28"/>
        <v>1818</v>
      </c>
      <c r="B1822" s="1">
        <v>476</v>
      </c>
      <c r="C1822" s="1" t="s">
        <v>3</v>
      </c>
      <c r="D1822" s="1">
        <v>0</v>
      </c>
      <c r="E1822" s="1">
        <v>693.81859199999997</v>
      </c>
      <c r="F1822" s="5" t="s">
        <v>9</v>
      </c>
    </row>
    <row r="1823" spans="1:6" x14ac:dyDescent="0.25">
      <c r="A1823">
        <f t="shared" si="28"/>
        <v>1819</v>
      </c>
      <c r="B1823" s="1">
        <v>479</v>
      </c>
      <c r="C1823" s="1" t="s">
        <v>3</v>
      </c>
      <c r="D1823" s="1">
        <v>0</v>
      </c>
      <c r="E1823" s="1">
        <v>2130.2909989999998</v>
      </c>
      <c r="F1823" s="5" t="s">
        <v>9</v>
      </c>
    </row>
    <row r="1824" spans="1:6" x14ac:dyDescent="0.25">
      <c r="A1824">
        <f t="shared" si="28"/>
        <v>1820</v>
      </c>
      <c r="B1824" s="1">
        <v>481</v>
      </c>
      <c r="C1824" s="1" t="s">
        <v>3</v>
      </c>
      <c r="D1824" s="1">
        <v>0</v>
      </c>
      <c r="E1824" s="1">
        <v>635.18272200000001</v>
      </c>
      <c r="F1824" s="5" t="s">
        <v>9</v>
      </c>
    </row>
    <row r="1825" spans="1:6" x14ac:dyDescent="0.25">
      <c r="A1825">
        <f t="shared" si="28"/>
        <v>1821</v>
      </c>
      <c r="B1825" s="1">
        <v>484</v>
      </c>
      <c r="C1825" s="1" t="s">
        <v>3</v>
      </c>
      <c r="D1825" s="1">
        <v>0</v>
      </c>
      <c r="E1825" s="1">
        <v>111.706373</v>
      </c>
      <c r="F1825" s="5" t="s">
        <v>9</v>
      </c>
    </row>
    <row r="1826" spans="1:6" x14ac:dyDescent="0.25">
      <c r="A1826">
        <f t="shared" si="28"/>
        <v>1822</v>
      </c>
      <c r="B1826" s="1">
        <v>485</v>
      </c>
      <c r="C1826" s="1" t="s">
        <v>3</v>
      </c>
      <c r="D1826" s="1">
        <v>0</v>
      </c>
      <c r="E1826" s="1">
        <v>536.48569399999997</v>
      </c>
      <c r="F1826" s="5" t="s">
        <v>9</v>
      </c>
    </row>
    <row r="1827" spans="1:6" x14ac:dyDescent="0.25">
      <c r="A1827">
        <f t="shared" si="28"/>
        <v>1823</v>
      </c>
      <c r="B1827" s="1">
        <v>497</v>
      </c>
      <c r="C1827" s="1" t="s">
        <v>3</v>
      </c>
      <c r="D1827" s="1">
        <v>0</v>
      </c>
      <c r="E1827" s="1">
        <v>668.31030799999996</v>
      </c>
      <c r="F1827" s="5" t="s">
        <v>9</v>
      </c>
    </row>
    <row r="1828" spans="1:6" x14ac:dyDescent="0.25">
      <c r="A1828">
        <f t="shared" si="28"/>
        <v>1824</v>
      </c>
      <c r="B1828" s="1">
        <v>501</v>
      </c>
      <c r="C1828" s="1" t="s">
        <v>3</v>
      </c>
      <c r="D1828" s="1">
        <v>0</v>
      </c>
      <c r="E1828" s="1">
        <v>612.70283800000004</v>
      </c>
      <c r="F1828" s="5" t="s">
        <v>9</v>
      </c>
    </row>
    <row r="1829" spans="1:6" x14ac:dyDescent="0.25">
      <c r="A1829">
        <f t="shared" si="28"/>
        <v>1825</v>
      </c>
      <c r="B1829" s="1">
        <v>502</v>
      </c>
      <c r="C1829" s="1" t="s">
        <v>3</v>
      </c>
      <c r="D1829" s="1">
        <v>0</v>
      </c>
      <c r="E1829" s="1">
        <v>608.95269099999996</v>
      </c>
      <c r="F1829" s="5" t="s">
        <v>9</v>
      </c>
    </row>
    <row r="1830" spans="1:6" x14ac:dyDescent="0.25">
      <c r="A1830">
        <f t="shared" si="28"/>
        <v>1826</v>
      </c>
      <c r="B1830" s="1">
        <v>503</v>
      </c>
      <c r="C1830" s="1" t="s">
        <v>3</v>
      </c>
      <c r="D1830" s="1">
        <v>0</v>
      </c>
      <c r="E1830" s="1">
        <v>407.10766899999999</v>
      </c>
      <c r="F1830" s="5" t="s">
        <v>9</v>
      </c>
    </row>
    <row r="1831" spans="1:6" x14ac:dyDescent="0.25">
      <c r="A1831">
        <f t="shared" si="28"/>
        <v>1827</v>
      </c>
      <c r="B1831" s="1">
        <v>506</v>
      </c>
      <c r="C1831" s="1" t="s">
        <v>3</v>
      </c>
      <c r="D1831" s="1">
        <v>0</v>
      </c>
      <c r="E1831" s="1">
        <v>284.52047800000003</v>
      </c>
      <c r="F1831" s="5" t="s">
        <v>9</v>
      </c>
    </row>
    <row r="1832" spans="1:6" x14ac:dyDescent="0.25">
      <c r="A1832">
        <f t="shared" si="28"/>
        <v>1828</v>
      </c>
      <c r="B1832" s="1">
        <v>507</v>
      </c>
      <c r="C1832" s="1" t="s">
        <v>3</v>
      </c>
      <c r="D1832" s="1">
        <v>0</v>
      </c>
      <c r="E1832" s="1">
        <v>508.597917</v>
      </c>
      <c r="F1832" s="5" t="s">
        <v>9</v>
      </c>
    </row>
    <row r="1833" spans="1:6" x14ac:dyDescent="0.25">
      <c r="A1833">
        <f t="shared" si="28"/>
        <v>1829</v>
      </c>
      <c r="B1833" s="1">
        <v>509</v>
      </c>
      <c r="C1833" s="1" t="s">
        <v>3</v>
      </c>
      <c r="D1833" s="1">
        <v>0</v>
      </c>
      <c r="E1833" s="1">
        <v>529.62135499999999</v>
      </c>
      <c r="F1833" s="5" t="s">
        <v>9</v>
      </c>
    </row>
    <row r="1834" spans="1:6" x14ac:dyDescent="0.25">
      <c r="A1834">
        <f t="shared" si="28"/>
        <v>1830</v>
      </c>
      <c r="B1834" s="1">
        <v>511</v>
      </c>
      <c r="C1834" s="1" t="s">
        <v>3</v>
      </c>
      <c r="D1834" s="1">
        <v>0</v>
      </c>
      <c r="E1834" s="1">
        <v>462.71303899999998</v>
      </c>
      <c r="F1834" s="5" t="s">
        <v>9</v>
      </c>
    </row>
    <row r="1835" spans="1:6" x14ac:dyDescent="0.25">
      <c r="A1835">
        <f t="shared" si="28"/>
        <v>1831</v>
      </c>
      <c r="B1835" s="1">
        <v>513</v>
      </c>
      <c r="C1835" s="1" t="s">
        <v>3</v>
      </c>
      <c r="D1835" s="1">
        <v>0</v>
      </c>
      <c r="E1835" s="1">
        <v>477.62192299999998</v>
      </c>
      <c r="F1835" s="5" t="s">
        <v>9</v>
      </c>
    </row>
    <row r="1836" spans="1:6" x14ac:dyDescent="0.25">
      <c r="A1836">
        <f t="shared" si="28"/>
        <v>1832</v>
      </c>
      <c r="B1836" s="1">
        <v>518</v>
      </c>
      <c r="C1836" s="1" t="s">
        <v>3</v>
      </c>
      <c r="D1836" s="1">
        <v>0</v>
      </c>
      <c r="E1836" s="1">
        <v>267.68086699999998</v>
      </c>
      <c r="F1836" s="5" t="s">
        <v>9</v>
      </c>
    </row>
    <row r="1837" spans="1:6" x14ac:dyDescent="0.25">
      <c r="A1837">
        <f t="shared" si="28"/>
        <v>1833</v>
      </c>
      <c r="B1837" s="1">
        <v>519</v>
      </c>
      <c r="C1837" s="1" t="s">
        <v>3</v>
      </c>
      <c r="D1837" s="1">
        <v>0</v>
      </c>
      <c r="E1837" s="1">
        <v>467.33964400000002</v>
      </c>
      <c r="F1837" s="5" t="s">
        <v>9</v>
      </c>
    </row>
    <row r="1838" spans="1:6" x14ac:dyDescent="0.25">
      <c r="A1838">
        <f t="shared" si="28"/>
        <v>1834</v>
      </c>
      <c r="B1838" s="1">
        <v>522</v>
      </c>
      <c r="C1838" s="1" t="s">
        <v>3</v>
      </c>
      <c r="D1838" s="1">
        <v>0</v>
      </c>
      <c r="E1838" s="1">
        <v>485.13201900000001</v>
      </c>
      <c r="F1838" s="5" t="s">
        <v>9</v>
      </c>
    </row>
    <row r="1839" spans="1:6" x14ac:dyDescent="0.25">
      <c r="A1839">
        <f t="shared" si="28"/>
        <v>1835</v>
      </c>
      <c r="B1839" s="1">
        <v>526</v>
      </c>
      <c r="C1839" s="1" t="s">
        <v>3</v>
      </c>
      <c r="D1839" s="1">
        <v>0</v>
      </c>
      <c r="E1839" s="1">
        <v>648.88122599999997</v>
      </c>
      <c r="F1839" s="5" t="s">
        <v>9</v>
      </c>
    </row>
    <row r="1840" spans="1:6" x14ac:dyDescent="0.25">
      <c r="A1840">
        <f t="shared" si="28"/>
        <v>1836</v>
      </c>
      <c r="B1840" s="1">
        <v>527</v>
      </c>
      <c r="C1840" s="1" t="s">
        <v>3</v>
      </c>
      <c r="D1840" s="1">
        <v>0</v>
      </c>
      <c r="E1840" s="1">
        <v>1079.056818</v>
      </c>
      <c r="F1840" s="5" t="s">
        <v>9</v>
      </c>
    </row>
    <row r="1841" spans="1:6" x14ac:dyDescent="0.25">
      <c r="A1841">
        <f t="shared" si="28"/>
        <v>1837</v>
      </c>
      <c r="B1841" s="1">
        <v>528</v>
      </c>
      <c r="C1841" s="1" t="s">
        <v>3</v>
      </c>
      <c r="D1841" s="1">
        <v>0</v>
      </c>
      <c r="E1841" s="1">
        <v>1845.231812</v>
      </c>
      <c r="F1841" s="5" t="s">
        <v>9</v>
      </c>
    </row>
    <row r="1842" spans="1:6" x14ac:dyDescent="0.25">
      <c r="A1842">
        <f t="shared" si="28"/>
        <v>1838</v>
      </c>
      <c r="B1842" s="1">
        <v>529</v>
      </c>
      <c r="C1842" s="1" t="s">
        <v>3</v>
      </c>
      <c r="D1842" s="1">
        <v>0</v>
      </c>
      <c r="E1842" s="1">
        <v>1626.746085</v>
      </c>
      <c r="F1842" s="5" t="s">
        <v>9</v>
      </c>
    </row>
    <row r="1843" spans="1:6" x14ac:dyDescent="0.25">
      <c r="A1843">
        <f t="shared" si="28"/>
        <v>1839</v>
      </c>
      <c r="B1843" s="1">
        <v>530</v>
      </c>
      <c r="C1843" s="1" t="s">
        <v>3</v>
      </c>
      <c r="D1843" s="1">
        <v>0</v>
      </c>
      <c r="E1843" s="1">
        <v>679.70986100000005</v>
      </c>
      <c r="F1843" s="5" t="s">
        <v>9</v>
      </c>
    </row>
    <row r="1844" spans="1:6" x14ac:dyDescent="0.25">
      <c r="A1844">
        <f t="shared" si="28"/>
        <v>1840</v>
      </c>
      <c r="B1844" s="1">
        <v>531</v>
      </c>
      <c r="C1844" s="1" t="s">
        <v>3</v>
      </c>
      <c r="D1844" s="1">
        <v>0</v>
      </c>
      <c r="E1844" s="1">
        <v>1590.6909230000001</v>
      </c>
      <c r="F1844" s="5" t="s">
        <v>9</v>
      </c>
    </row>
    <row r="1845" spans="1:6" x14ac:dyDescent="0.25">
      <c r="A1845">
        <f t="shared" si="28"/>
        <v>1841</v>
      </c>
      <c r="B1845" s="1">
        <v>532</v>
      </c>
      <c r="C1845" s="1" t="s">
        <v>3</v>
      </c>
      <c r="D1845" s="1">
        <v>0</v>
      </c>
      <c r="E1845" s="1">
        <v>1540.8454449999999</v>
      </c>
      <c r="F1845" s="5" t="s">
        <v>9</v>
      </c>
    </row>
    <row r="1846" spans="1:6" x14ac:dyDescent="0.25">
      <c r="A1846">
        <f t="shared" si="28"/>
        <v>1842</v>
      </c>
      <c r="B1846" s="1">
        <v>533</v>
      </c>
      <c r="C1846" s="1" t="s">
        <v>3</v>
      </c>
      <c r="D1846" s="1">
        <v>0</v>
      </c>
      <c r="E1846" s="1">
        <v>958.94954099999995</v>
      </c>
      <c r="F1846" s="5" t="s">
        <v>9</v>
      </c>
    </row>
    <row r="1847" spans="1:6" x14ac:dyDescent="0.25">
      <c r="A1847">
        <f t="shared" si="28"/>
        <v>1843</v>
      </c>
      <c r="B1847" s="1">
        <v>555</v>
      </c>
      <c r="C1847" s="1" t="s">
        <v>3</v>
      </c>
      <c r="D1847" s="1">
        <v>0</v>
      </c>
      <c r="E1847" s="1">
        <v>856.45857599999999</v>
      </c>
      <c r="F1847" s="5" t="s">
        <v>9</v>
      </c>
    </row>
    <row r="1848" spans="1:6" x14ac:dyDescent="0.25">
      <c r="A1848">
        <f t="shared" si="28"/>
        <v>1844</v>
      </c>
      <c r="B1848" s="1">
        <v>589</v>
      </c>
      <c r="C1848" s="1" t="s">
        <v>3</v>
      </c>
      <c r="D1848" s="1">
        <v>0</v>
      </c>
      <c r="E1848" s="1">
        <v>515.84654599999999</v>
      </c>
      <c r="F1848" s="5" t="s">
        <v>9</v>
      </c>
    </row>
    <row r="1849" spans="1:6" x14ac:dyDescent="0.25">
      <c r="A1849">
        <f t="shared" si="28"/>
        <v>1845</v>
      </c>
      <c r="B1849" s="1">
        <v>590</v>
      </c>
      <c r="C1849" s="1" t="s">
        <v>3</v>
      </c>
      <c r="D1849" s="1">
        <v>0</v>
      </c>
      <c r="E1849" s="1">
        <v>567.02867400000002</v>
      </c>
      <c r="F1849" s="5" t="s">
        <v>9</v>
      </c>
    </row>
    <row r="1850" spans="1:6" x14ac:dyDescent="0.25">
      <c r="A1850">
        <f t="shared" si="28"/>
        <v>1846</v>
      </c>
      <c r="B1850" s="1">
        <v>591</v>
      </c>
      <c r="C1850" s="1" t="s">
        <v>3</v>
      </c>
      <c r="D1850" s="1">
        <v>0</v>
      </c>
      <c r="E1850" s="1">
        <v>387.52912700000002</v>
      </c>
      <c r="F1850" s="5" t="s">
        <v>9</v>
      </c>
    </row>
    <row r="1851" spans="1:6" x14ac:dyDescent="0.25">
      <c r="A1851">
        <f t="shared" si="28"/>
        <v>1847</v>
      </c>
      <c r="B1851" s="1">
        <v>592</v>
      </c>
      <c r="C1851" s="1" t="s">
        <v>3</v>
      </c>
      <c r="D1851" s="1">
        <v>0</v>
      </c>
      <c r="E1851" s="1">
        <v>35.950172999999999</v>
      </c>
      <c r="F1851" s="5" t="s">
        <v>9</v>
      </c>
    </row>
    <row r="1852" spans="1:6" x14ac:dyDescent="0.25">
      <c r="A1852">
        <f t="shared" si="28"/>
        <v>1848</v>
      </c>
      <c r="B1852" s="1">
        <v>593</v>
      </c>
      <c r="C1852" s="1" t="s">
        <v>3</v>
      </c>
      <c r="D1852" s="1">
        <v>0</v>
      </c>
      <c r="E1852" s="1">
        <v>159.59303299999999</v>
      </c>
      <c r="F1852" s="5" t="s">
        <v>9</v>
      </c>
    </row>
    <row r="1853" spans="1:6" x14ac:dyDescent="0.25">
      <c r="A1853">
        <f t="shared" si="28"/>
        <v>1849</v>
      </c>
      <c r="B1853" s="1">
        <v>594</v>
      </c>
      <c r="C1853" s="1" t="s">
        <v>3</v>
      </c>
      <c r="D1853" s="1">
        <v>0</v>
      </c>
      <c r="E1853" s="1">
        <v>898.09802400000001</v>
      </c>
      <c r="F1853" s="5" t="s">
        <v>9</v>
      </c>
    </row>
    <row r="1854" spans="1:6" x14ac:dyDescent="0.25">
      <c r="A1854">
        <f t="shared" si="28"/>
        <v>1850</v>
      </c>
      <c r="B1854" s="1">
        <v>595</v>
      </c>
      <c r="C1854" s="1" t="s">
        <v>3</v>
      </c>
      <c r="D1854" s="1">
        <v>0</v>
      </c>
      <c r="E1854" s="1">
        <v>565.87841000000003</v>
      </c>
      <c r="F1854" s="5" t="s">
        <v>9</v>
      </c>
    </row>
    <row r="1855" spans="1:6" x14ac:dyDescent="0.25">
      <c r="A1855">
        <f t="shared" si="28"/>
        <v>1851</v>
      </c>
      <c r="B1855" s="1">
        <v>596</v>
      </c>
      <c r="C1855" s="1" t="s">
        <v>3</v>
      </c>
      <c r="D1855" s="1">
        <v>0</v>
      </c>
      <c r="E1855" s="1">
        <v>315.80988300000001</v>
      </c>
      <c r="F1855" s="5" t="s">
        <v>9</v>
      </c>
    </row>
    <row r="1856" spans="1:6" x14ac:dyDescent="0.25">
      <c r="A1856">
        <f t="shared" si="28"/>
        <v>1852</v>
      </c>
      <c r="B1856" s="1">
        <v>597</v>
      </c>
      <c r="C1856" s="1" t="s">
        <v>3</v>
      </c>
      <c r="D1856" s="1">
        <v>0</v>
      </c>
      <c r="E1856" s="1">
        <v>657.96558700000003</v>
      </c>
      <c r="F1856" s="5" t="s">
        <v>9</v>
      </c>
    </row>
    <row r="1857" spans="1:6" x14ac:dyDescent="0.25">
      <c r="A1857">
        <f t="shared" si="28"/>
        <v>1853</v>
      </c>
      <c r="B1857" s="1">
        <v>598</v>
      </c>
      <c r="C1857" s="1" t="s">
        <v>3</v>
      </c>
      <c r="D1857" s="1">
        <v>0</v>
      </c>
      <c r="E1857" s="1">
        <v>344.553991</v>
      </c>
      <c r="F1857" s="5" t="s">
        <v>9</v>
      </c>
    </row>
    <row r="1858" spans="1:6" x14ac:dyDescent="0.25">
      <c r="A1858">
        <f t="shared" si="28"/>
        <v>1854</v>
      </c>
      <c r="B1858" s="1">
        <v>599</v>
      </c>
      <c r="C1858" s="1" t="s">
        <v>3</v>
      </c>
      <c r="D1858" s="1">
        <v>0</v>
      </c>
      <c r="E1858" s="1">
        <v>460.105367</v>
      </c>
      <c r="F1858" s="5" t="s">
        <v>9</v>
      </c>
    </row>
    <row r="1859" spans="1:6" x14ac:dyDescent="0.25">
      <c r="A1859">
        <f t="shared" si="28"/>
        <v>1855</v>
      </c>
      <c r="B1859" s="1">
        <v>600</v>
      </c>
      <c r="C1859" s="1" t="s">
        <v>3</v>
      </c>
      <c r="D1859" s="1">
        <v>0</v>
      </c>
      <c r="E1859" s="1">
        <v>2062.642734</v>
      </c>
      <c r="F1859" s="5" t="s">
        <v>9</v>
      </c>
    </row>
    <row r="1860" spans="1:6" x14ac:dyDescent="0.25">
      <c r="A1860">
        <f t="shared" si="28"/>
        <v>1856</v>
      </c>
      <c r="B1860" s="1">
        <v>601</v>
      </c>
      <c r="C1860" s="1" t="s">
        <v>3</v>
      </c>
      <c r="D1860" s="1">
        <v>0</v>
      </c>
      <c r="E1860" s="1">
        <v>610.24847599999998</v>
      </c>
      <c r="F1860" s="5" t="s">
        <v>9</v>
      </c>
    </row>
    <row r="1861" spans="1:6" x14ac:dyDescent="0.25">
      <c r="A1861">
        <f t="shared" si="28"/>
        <v>1857</v>
      </c>
      <c r="B1861" s="1">
        <v>602</v>
      </c>
      <c r="C1861" s="1" t="s">
        <v>3</v>
      </c>
      <c r="D1861" s="1">
        <v>0</v>
      </c>
      <c r="E1861" s="1">
        <v>781.33031800000003</v>
      </c>
      <c r="F1861" s="5" t="s">
        <v>9</v>
      </c>
    </row>
    <row r="1862" spans="1:6" x14ac:dyDescent="0.25">
      <c r="A1862">
        <f t="shared" si="28"/>
        <v>1858</v>
      </c>
      <c r="B1862" s="1">
        <v>603</v>
      </c>
      <c r="C1862" s="1" t="s">
        <v>3</v>
      </c>
      <c r="D1862" s="1">
        <v>0</v>
      </c>
      <c r="E1862" s="1">
        <v>727.50551499999995</v>
      </c>
      <c r="F1862" s="5" t="s">
        <v>9</v>
      </c>
    </row>
    <row r="1863" spans="1:6" x14ac:dyDescent="0.25">
      <c r="A1863">
        <f t="shared" ref="A1863:A1926" si="29">A1862+1</f>
        <v>1859</v>
      </c>
      <c r="B1863" s="1">
        <v>604</v>
      </c>
      <c r="C1863" s="1" t="s">
        <v>3</v>
      </c>
      <c r="D1863" s="1">
        <v>0</v>
      </c>
      <c r="E1863" s="1">
        <v>734.91830500000003</v>
      </c>
      <c r="F1863" s="5" t="s">
        <v>9</v>
      </c>
    </row>
    <row r="1864" spans="1:6" x14ac:dyDescent="0.25">
      <c r="A1864">
        <f t="shared" si="29"/>
        <v>1860</v>
      </c>
      <c r="B1864" s="1">
        <v>605</v>
      </c>
      <c r="C1864" s="1" t="s">
        <v>3</v>
      </c>
      <c r="D1864" s="1">
        <v>0</v>
      </c>
      <c r="E1864" s="1">
        <v>243.070043</v>
      </c>
      <c r="F1864" s="5" t="s">
        <v>9</v>
      </c>
    </row>
    <row r="1865" spans="1:6" x14ac:dyDescent="0.25">
      <c r="A1865">
        <f t="shared" si="29"/>
        <v>1861</v>
      </c>
      <c r="B1865" s="1">
        <v>606</v>
      </c>
      <c r="C1865" s="1" t="s">
        <v>3</v>
      </c>
      <c r="D1865" s="1">
        <v>0</v>
      </c>
      <c r="E1865" s="1">
        <v>1975.048753</v>
      </c>
      <c r="F1865" s="5" t="s">
        <v>9</v>
      </c>
    </row>
    <row r="1866" spans="1:6" x14ac:dyDescent="0.25">
      <c r="A1866">
        <f t="shared" si="29"/>
        <v>1862</v>
      </c>
      <c r="B1866" s="1">
        <v>607</v>
      </c>
      <c r="C1866" s="1" t="s">
        <v>3</v>
      </c>
      <c r="D1866" s="1">
        <v>0</v>
      </c>
      <c r="E1866" s="1">
        <v>183.53898899999999</v>
      </c>
      <c r="F1866" s="5" t="s">
        <v>9</v>
      </c>
    </row>
    <row r="1867" spans="1:6" x14ac:dyDescent="0.25">
      <c r="A1867">
        <f t="shared" si="29"/>
        <v>1863</v>
      </c>
      <c r="B1867" s="1">
        <v>608</v>
      </c>
      <c r="C1867" s="1" t="s">
        <v>3</v>
      </c>
      <c r="D1867" s="1">
        <v>0</v>
      </c>
      <c r="E1867" s="1">
        <v>1183.4291559999999</v>
      </c>
      <c r="F1867" s="5" t="s">
        <v>9</v>
      </c>
    </row>
    <row r="1868" spans="1:6" x14ac:dyDescent="0.25">
      <c r="A1868">
        <f t="shared" si="29"/>
        <v>1864</v>
      </c>
      <c r="B1868" s="1">
        <v>609</v>
      </c>
      <c r="C1868" s="1" t="s">
        <v>3</v>
      </c>
      <c r="D1868" s="1">
        <v>0</v>
      </c>
      <c r="E1868" s="1">
        <v>4463.3377799999998</v>
      </c>
      <c r="F1868" s="5" t="s">
        <v>9</v>
      </c>
    </row>
    <row r="1869" spans="1:6" x14ac:dyDescent="0.25">
      <c r="A1869">
        <f t="shared" si="29"/>
        <v>1865</v>
      </c>
      <c r="B1869" s="1">
        <v>610</v>
      </c>
      <c r="C1869" s="1" t="s">
        <v>3</v>
      </c>
      <c r="D1869" s="1">
        <v>0</v>
      </c>
      <c r="E1869" s="1">
        <v>3385.289029</v>
      </c>
      <c r="F1869" s="5" t="s">
        <v>9</v>
      </c>
    </row>
    <row r="1870" spans="1:6" x14ac:dyDescent="0.25">
      <c r="A1870">
        <f t="shared" si="29"/>
        <v>1866</v>
      </c>
      <c r="B1870" s="1">
        <v>611</v>
      </c>
      <c r="C1870" s="1" t="s">
        <v>3</v>
      </c>
      <c r="D1870" s="1">
        <v>0</v>
      </c>
      <c r="E1870" s="1">
        <v>3607.786114</v>
      </c>
      <c r="F1870" s="5" t="s">
        <v>9</v>
      </c>
    </row>
    <row r="1871" spans="1:6" x14ac:dyDescent="0.25">
      <c r="A1871">
        <f t="shared" si="29"/>
        <v>1867</v>
      </c>
      <c r="B1871" s="1">
        <v>612</v>
      </c>
      <c r="C1871" s="1" t="s">
        <v>3</v>
      </c>
      <c r="D1871" s="1">
        <v>0</v>
      </c>
      <c r="E1871" s="1">
        <v>1511.9685400000001</v>
      </c>
      <c r="F1871" s="5" t="s">
        <v>9</v>
      </c>
    </row>
    <row r="1872" spans="1:6" x14ac:dyDescent="0.25">
      <c r="A1872">
        <f t="shared" si="29"/>
        <v>1868</v>
      </c>
      <c r="B1872" s="1">
        <v>613</v>
      </c>
      <c r="C1872" s="1" t="s">
        <v>3</v>
      </c>
      <c r="D1872" s="1">
        <v>0</v>
      </c>
      <c r="E1872" s="1">
        <v>721.74763499999995</v>
      </c>
      <c r="F1872" s="5" t="s">
        <v>9</v>
      </c>
    </row>
    <row r="1873" spans="1:6" x14ac:dyDescent="0.25">
      <c r="A1873">
        <f t="shared" si="29"/>
        <v>1869</v>
      </c>
      <c r="B1873" s="1">
        <v>614</v>
      </c>
      <c r="C1873" s="1" t="s">
        <v>3</v>
      </c>
      <c r="D1873" s="1">
        <v>0</v>
      </c>
      <c r="E1873" s="1">
        <v>180.23109500000001</v>
      </c>
      <c r="F1873" s="5" t="s">
        <v>9</v>
      </c>
    </row>
    <row r="1874" spans="1:6" x14ac:dyDescent="0.25">
      <c r="A1874">
        <f t="shared" si="29"/>
        <v>1870</v>
      </c>
      <c r="B1874" s="1">
        <v>615</v>
      </c>
      <c r="C1874" s="1" t="s">
        <v>3</v>
      </c>
      <c r="D1874" s="1">
        <v>0</v>
      </c>
      <c r="E1874" s="1">
        <v>530.19819299999995</v>
      </c>
      <c r="F1874" s="5" t="s">
        <v>9</v>
      </c>
    </row>
    <row r="1875" spans="1:6" x14ac:dyDescent="0.25">
      <c r="A1875">
        <f t="shared" si="29"/>
        <v>1871</v>
      </c>
      <c r="B1875" s="1">
        <v>616</v>
      </c>
      <c r="C1875" s="1" t="s">
        <v>3</v>
      </c>
      <c r="D1875" s="1">
        <v>0</v>
      </c>
      <c r="E1875" s="1">
        <v>196.05213900000001</v>
      </c>
      <c r="F1875" s="5" t="s">
        <v>9</v>
      </c>
    </row>
    <row r="1876" spans="1:6" x14ac:dyDescent="0.25">
      <c r="A1876">
        <f t="shared" si="29"/>
        <v>1872</v>
      </c>
      <c r="B1876" s="1">
        <v>617</v>
      </c>
      <c r="C1876" s="1" t="s">
        <v>3</v>
      </c>
      <c r="D1876" s="1">
        <v>0</v>
      </c>
      <c r="E1876" s="1">
        <v>300.92046099999999</v>
      </c>
      <c r="F1876" s="5" t="s">
        <v>9</v>
      </c>
    </row>
    <row r="1877" spans="1:6" x14ac:dyDescent="0.25">
      <c r="A1877">
        <f t="shared" si="29"/>
        <v>1873</v>
      </c>
      <c r="B1877" s="1">
        <v>618</v>
      </c>
      <c r="C1877" s="1" t="s">
        <v>3</v>
      </c>
      <c r="D1877" s="1">
        <v>0</v>
      </c>
      <c r="E1877" s="1">
        <v>106.250213</v>
      </c>
      <c r="F1877" s="5" t="s">
        <v>9</v>
      </c>
    </row>
    <row r="1878" spans="1:6" x14ac:dyDescent="0.25">
      <c r="A1878">
        <f t="shared" si="29"/>
        <v>1874</v>
      </c>
      <c r="B1878" s="1">
        <v>619</v>
      </c>
      <c r="C1878" s="1" t="s">
        <v>3</v>
      </c>
      <c r="D1878" s="1">
        <v>0</v>
      </c>
      <c r="E1878" s="1">
        <v>101.921127</v>
      </c>
      <c r="F1878" s="5" t="s">
        <v>9</v>
      </c>
    </row>
    <row r="1879" spans="1:6" x14ac:dyDescent="0.25">
      <c r="A1879">
        <f t="shared" si="29"/>
        <v>1875</v>
      </c>
      <c r="B1879" s="1">
        <v>620</v>
      </c>
      <c r="C1879" s="1" t="s">
        <v>3</v>
      </c>
      <c r="D1879" s="1">
        <v>0</v>
      </c>
      <c r="E1879" s="1">
        <v>575.818804</v>
      </c>
      <c r="F1879" s="5" t="s">
        <v>9</v>
      </c>
    </row>
    <row r="1880" spans="1:6" x14ac:dyDescent="0.25">
      <c r="A1880">
        <f t="shared" si="29"/>
        <v>1876</v>
      </c>
      <c r="B1880" s="1">
        <v>621</v>
      </c>
      <c r="C1880" s="1" t="s">
        <v>3</v>
      </c>
      <c r="D1880" s="1">
        <v>0</v>
      </c>
      <c r="E1880" s="1">
        <v>128.7861</v>
      </c>
      <c r="F1880" s="5" t="s">
        <v>9</v>
      </c>
    </row>
    <row r="1881" spans="1:6" x14ac:dyDescent="0.25">
      <c r="A1881">
        <f t="shared" si="29"/>
        <v>1877</v>
      </c>
      <c r="B1881" s="1">
        <v>622</v>
      </c>
      <c r="C1881" s="1" t="s">
        <v>3</v>
      </c>
      <c r="D1881" s="1">
        <v>0</v>
      </c>
      <c r="E1881" s="1">
        <v>103.868655</v>
      </c>
      <c r="F1881" s="5" t="s">
        <v>9</v>
      </c>
    </row>
    <row r="1882" spans="1:6" x14ac:dyDescent="0.25">
      <c r="A1882">
        <f t="shared" si="29"/>
        <v>1878</v>
      </c>
      <c r="B1882" s="1">
        <v>623</v>
      </c>
      <c r="C1882" s="1" t="s">
        <v>3</v>
      </c>
      <c r="D1882" s="1">
        <v>0</v>
      </c>
      <c r="E1882" s="1">
        <v>529.94057599999996</v>
      </c>
      <c r="F1882" s="5" t="s">
        <v>9</v>
      </c>
    </row>
    <row r="1883" spans="1:6" x14ac:dyDescent="0.25">
      <c r="A1883">
        <f t="shared" si="29"/>
        <v>1879</v>
      </c>
      <c r="B1883" s="1">
        <v>625</v>
      </c>
      <c r="C1883" s="1" t="s">
        <v>3</v>
      </c>
      <c r="D1883" s="1">
        <v>0</v>
      </c>
      <c r="E1883" s="1">
        <v>112.903452</v>
      </c>
      <c r="F1883" s="5" t="s">
        <v>9</v>
      </c>
    </row>
    <row r="1884" spans="1:6" x14ac:dyDescent="0.25">
      <c r="A1884">
        <f t="shared" si="29"/>
        <v>1880</v>
      </c>
      <c r="B1884" s="1">
        <v>626</v>
      </c>
      <c r="C1884" s="1" t="s">
        <v>3</v>
      </c>
      <c r="D1884" s="1">
        <v>0</v>
      </c>
      <c r="E1884" s="1">
        <v>568.62512900000002</v>
      </c>
      <c r="F1884" s="5" t="s">
        <v>9</v>
      </c>
    </row>
    <row r="1885" spans="1:6" x14ac:dyDescent="0.25">
      <c r="A1885">
        <f t="shared" si="29"/>
        <v>1881</v>
      </c>
      <c r="B1885" s="1">
        <v>627</v>
      </c>
      <c r="C1885" s="1" t="s">
        <v>3</v>
      </c>
      <c r="D1885" s="1">
        <v>0</v>
      </c>
      <c r="E1885" s="1">
        <v>178.87825599999999</v>
      </c>
      <c r="F1885" s="5" t="s">
        <v>9</v>
      </c>
    </row>
    <row r="1886" spans="1:6" x14ac:dyDescent="0.25">
      <c r="A1886">
        <f t="shared" si="29"/>
        <v>1882</v>
      </c>
      <c r="B1886" s="1">
        <v>628</v>
      </c>
      <c r="C1886" s="1" t="s">
        <v>3</v>
      </c>
      <c r="D1886" s="1">
        <v>0</v>
      </c>
      <c r="E1886" s="1">
        <v>412.30971199999999</v>
      </c>
      <c r="F1886" s="5" t="s">
        <v>9</v>
      </c>
    </row>
    <row r="1887" spans="1:6" x14ac:dyDescent="0.25">
      <c r="A1887">
        <f t="shared" si="29"/>
        <v>1883</v>
      </c>
      <c r="B1887" s="1">
        <v>629</v>
      </c>
      <c r="C1887" s="1" t="s">
        <v>3</v>
      </c>
      <c r="D1887" s="1">
        <v>0</v>
      </c>
      <c r="E1887" s="1">
        <v>339.51365800000002</v>
      </c>
      <c r="F1887" s="5" t="s">
        <v>9</v>
      </c>
    </row>
    <row r="1888" spans="1:6" x14ac:dyDescent="0.25">
      <c r="A1888">
        <f t="shared" si="29"/>
        <v>1884</v>
      </c>
      <c r="B1888" s="1">
        <v>630</v>
      </c>
      <c r="C1888" s="1" t="s">
        <v>3</v>
      </c>
      <c r="D1888" s="1">
        <v>0</v>
      </c>
      <c r="E1888" s="1">
        <v>239.03296399999999</v>
      </c>
      <c r="F1888" s="5" t="s">
        <v>9</v>
      </c>
    </row>
    <row r="1889" spans="1:6" x14ac:dyDescent="0.25">
      <c r="A1889">
        <f t="shared" si="29"/>
        <v>1885</v>
      </c>
      <c r="B1889" s="1">
        <v>631</v>
      </c>
      <c r="C1889" s="1" t="s">
        <v>3</v>
      </c>
      <c r="D1889" s="1">
        <v>0</v>
      </c>
      <c r="E1889" s="1">
        <v>132.70250799999999</v>
      </c>
      <c r="F1889" s="5" t="s">
        <v>9</v>
      </c>
    </row>
    <row r="1890" spans="1:6" x14ac:dyDescent="0.25">
      <c r="A1890">
        <f t="shared" si="29"/>
        <v>1886</v>
      </c>
      <c r="B1890" s="1">
        <v>632</v>
      </c>
      <c r="C1890" s="1" t="s">
        <v>3</v>
      </c>
      <c r="D1890" s="1">
        <v>0</v>
      </c>
      <c r="E1890" s="1">
        <v>168.18889999999999</v>
      </c>
      <c r="F1890" s="5" t="s">
        <v>9</v>
      </c>
    </row>
    <row r="1891" spans="1:6" x14ac:dyDescent="0.25">
      <c r="A1891">
        <f t="shared" si="29"/>
        <v>1887</v>
      </c>
      <c r="B1891" s="1">
        <v>633</v>
      </c>
      <c r="C1891" s="1" t="s">
        <v>3</v>
      </c>
      <c r="D1891" s="1">
        <v>0</v>
      </c>
      <c r="E1891" s="1">
        <v>262.22610700000001</v>
      </c>
      <c r="F1891" s="5" t="s">
        <v>9</v>
      </c>
    </row>
    <row r="1892" spans="1:6" x14ac:dyDescent="0.25">
      <c r="A1892">
        <f t="shared" si="29"/>
        <v>1888</v>
      </c>
      <c r="B1892" s="1">
        <v>634</v>
      </c>
      <c r="C1892" s="1" t="s">
        <v>3</v>
      </c>
      <c r="D1892" s="1">
        <v>0</v>
      </c>
      <c r="E1892" s="1">
        <v>1615.3132109999999</v>
      </c>
      <c r="F1892" s="5" t="s">
        <v>9</v>
      </c>
    </row>
    <row r="1893" spans="1:6" x14ac:dyDescent="0.25">
      <c r="A1893">
        <f t="shared" si="29"/>
        <v>1889</v>
      </c>
      <c r="B1893" s="1">
        <v>635</v>
      </c>
      <c r="C1893" s="1" t="s">
        <v>3</v>
      </c>
      <c r="D1893" s="1">
        <v>0</v>
      </c>
      <c r="E1893" s="1">
        <v>364.01282500000002</v>
      </c>
      <c r="F1893" s="5" t="s">
        <v>9</v>
      </c>
    </row>
    <row r="1894" spans="1:6" x14ac:dyDescent="0.25">
      <c r="A1894">
        <f t="shared" si="29"/>
        <v>1890</v>
      </c>
      <c r="B1894" s="1">
        <v>636</v>
      </c>
      <c r="C1894" s="1" t="s">
        <v>3</v>
      </c>
      <c r="D1894" s="1">
        <v>0</v>
      </c>
      <c r="E1894" s="1">
        <v>680.94894299999999</v>
      </c>
      <c r="F1894" s="5" t="s">
        <v>9</v>
      </c>
    </row>
    <row r="1895" spans="1:6" x14ac:dyDescent="0.25">
      <c r="A1895">
        <f t="shared" si="29"/>
        <v>1891</v>
      </c>
      <c r="B1895" s="1">
        <v>637</v>
      </c>
      <c r="C1895" s="1" t="s">
        <v>3</v>
      </c>
      <c r="D1895" s="1">
        <v>0</v>
      </c>
      <c r="E1895" s="1">
        <v>856.32731799999999</v>
      </c>
      <c r="F1895" s="5" t="s">
        <v>9</v>
      </c>
    </row>
    <row r="1896" spans="1:6" x14ac:dyDescent="0.25">
      <c r="A1896">
        <f t="shared" si="29"/>
        <v>1892</v>
      </c>
      <c r="B1896" s="1">
        <v>638</v>
      </c>
      <c r="C1896" s="1" t="s">
        <v>3</v>
      </c>
      <c r="D1896" s="1">
        <v>0</v>
      </c>
      <c r="E1896" s="1">
        <v>593.08334300000001</v>
      </c>
      <c r="F1896" s="5" t="s">
        <v>9</v>
      </c>
    </row>
    <row r="1897" spans="1:6" x14ac:dyDescent="0.25">
      <c r="A1897">
        <f t="shared" si="29"/>
        <v>1893</v>
      </c>
      <c r="B1897" s="1">
        <v>639</v>
      </c>
      <c r="C1897" s="1" t="s">
        <v>3</v>
      </c>
      <c r="D1897" s="1">
        <v>0</v>
      </c>
      <c r="E1897" s="1">
        <v>864.35404700000004</v>
      </c>
      <c r="F1897" s="5" t="s">
        <v>9</v>
      </c>
    </row>
    <row r="1898" spans="1:6" x14ac:dyDescent="0.25">
      <c r="A1898">
        <f t="shared" si="29"/>
        <v>1894</v>
      </c>
      <c r="B1898" s="1">
        <v>640</v>
      </c>
      <c r="C1898" s="1" t="s">
        <v>3</v>
      </c>
      <c r="D1898" s="1">
        <v>0</v>
      </c>
      <c r="E1898" s="1">
        <v>300.65234299999997</v>
      </c>
      <c r="F1898" s="5" t="s">
        <v>9</v>
      </c>
    </row>
    <row r="1899" spans="1:6" x14ac:dyDescent="0.25">
      <c r="A1899">
        <f t="shared" si="29"/>
        <v>1895</v>
      </c>
      <c r="B1899" s="1">
        <v>641</v>
      </c>
      <c r="C1899" s="1" t="s">
        <v>3</v>
      </c>
      <c r="D1899" s="1">
        <v>0</v>
      </c>
      <c r="E1899" s="1">
        <v>401.38899199999997</v>
      </c>
      <c r="F1899" s="5" t="s">
        <v>9</v>
      </c>
    </row>
    <row r="1900" spans="1:6" x14ac:dyDescent="0.25">
      <c r="A1900">
        <f t="shared" si="29"/>
        <v>1896</v>
      </c>
      <c r="B1900" s="1">
        <v>642</v>
      </c>
      <c r="C1900" s="1" t="s">
        <v>3</v>
      </c>
      <c r="D1900" s="1">
        <v>0</v>
      </c>
      <c r="E1900" s="1">
        <v>773.62423200000001</v>
      </c>
      <c r="F1900" s="5" t="s">
        <v>9</v>
      </c>
    </row>
    <row r="1901" spans="1:6" x14ac:dyDescent="0.25">
      <c r="A1901">
        <f t="shared" si="29"/>
        <v>1897</v>
      </c>
      <c r="B1901" s="1">
        <v>643</v>
      </c>
      <c r="C1901" s="1" t="s">
        <v>3</v>
      </c>
      <c r="D1901" s="1">
        <v>0</v>
      </c>
      <c r="E1901" s="1">
        <v>668.275306</v>
      </c>
      <c r="F1901" s="5" t="s">
        <v>9</v>
      </c>
    </row>
    <row r="1902" spans="1:6" x14ac:dyDescent="0.25">
      <c r="A1902">
        <f t="shared" si="29"/>
        <v>1898</v>
      </c>
      <c r="B1902" s="1">
        <v>644</v>
      </c>
      <c r="C1902" s="1" t="s">
        <v>3</v>
      </c>
      <c r="D1902" s="1">
        <v>0</v>
      </c>
      <c r="E1902" s="1">
        <v>1170.41607</v>
      </c>
      <c r="F1902" s="5" t="s">
        <v>9</v>
      </c>
    </row>
    <row r="1903" spans="1:6" x14ac:dyDescent="0.25">
      <c r="A1903">
        <f t="shared" si="29"/>
        <v>1899</v>
      </c>
      <c r="B1903" s="1">
        <v>645</v>
      </c>
      <c r="C1903" s="1" t="s">
        <v>3</v>
      </c>
      <c r="D1903" s="1">
        <v>0</v>
      </c>
      <c r="E1903" s="1">
        <v>577.890941</v>
      </c>
      <c r="F1903" s="5" t="s">
        <v>9</v>
      </c>
    </row>
    <row r="1904" spans="1:6" x14ac:dyDescent="0.25">
      <c r="A1904">
        <f t="shared" si="29"/>
        <v>1900</v>
      </c>
      <c r="B1904" s="1">
        <v>646</v>
      </c>
      <c r="C1904" s="1" t="s">
        <v>3</v>
      </c>
      <c r="D1904" s="1">
        <v>0</v>
      </c>
      <c r="E1904" s="1">
        <v>1124.2686020000001</v>
      </c>
      <c r="F1904" s="5" t="s">
        <v>9</v>
      </c>
    </row>
    <row r="1905" spans="1:6" x14ac:dyDescent="0.25">
      <c r="A1905">
        <f t="shared" si="29"/>
        <v>1901</v>
      </c>
      <c r="B1905" s="1">
        <v>647</v>
      </c>
      <c r="C1905" s="1" t="s">
        <v>3</v>
      </c>
      <c r="D1905" s="1">
        <v>0</v>
      </c>
      <c r="E1905" s="1">
        <v>994.860861</v>
      </c>
      <c r="F1905" s="5" t="s">
        <v>9</v>
      </c>
    </row>
    <row r="1906" spans="1:6" x14ac:dyDescent="0.25">
      <c r="A1906">
        <f t="shared" si="29"/>
        <v>1902</v>
      </c>
      <c r="B1906" s="1">
        <v>648</v>
      </c>
      <c r="C1906" s="1" t="s">
        <v>3</v>
      </c>
      <c r="D1906" s="1">
        <v>0</v>
      </c>
      <c r="E1906" s="1">
        <v>834.82843200000002</v>
      </c>
      <c r="F1906" s="5" t="s">
        <v>9</v>
      </c>
    </row>
    <row r="1907" spans="1:6" x14ac:dyDescent="0.25">
      <c r="A1907">
        <f t="shared" si="29"/>
        <v>1903</v>
      </c>
      <c r="B1907" s="1">
        <v>649</v>
      </c>
      <c r="C1907" s="1" t="s">
        <v>3</v>
      </c>
      <c r="D1907" s="1">
        <v>0</v>
      </c>
      <c r="E1907" s="1">
        <v>706.99171100000001</v>
      </c>
      <c r="F1907" s="5" t="s">
        <v>9</v>
      </c>
    </row>
    <row r="1908" spans="1:6" x14ac:dyDescent="0.25">
      <c r="A1908">
        <f t="shared" si="29"/>
        <v>1904</v>
      </c>
      <c r="B1908" s="1">
        <v>650</v>
      </c>
      <c r="C1908" s="1" t="s">
        <v>3</v>
      </c>
      <c r="D1908" s="1">
        <v>0</v>
      </c>
      <c r="E1908" s="1">
        <v>392.26388900000001</v>
      </c>
      <c r="F1908" s="5" t="s">
        <v>9</v>
      </c>
    </row>
    <row r="1909" spans="1:6" x14ac:dyDescent="0.25">
      <c r="A1909">
        <f t="shared" si="29"/>
        <v>1905</v>
      </c>
      <c r="B1909" s="1">
        <v>652</v>
      </c>
      <c r="C1909" s="1" t="s">
        <v>3</v>
      </c>
      <c r="D1909" s="1">
        <v>0</v>
      </c>
      <c r="E1909" s="1">
        <v>1098.074973</v>
      </c>
      <c r="F1909" s="5" t="s">
        <v>9</v>
      </c>
    </row>
    <row r="1910" spans="1:6" x14ac:dyDescent="0.25">
      <c r="A1910">
        <f t="shared" si="29"/>
        <v>1906</v>
      </c>
      <c r="B1910" s="1">
        <v>653</v>
      </c>
      <c r="C1910" s="1" t="s">
        <v>3</v>
      </c>
      <c r="D1910" s="1">
        <v>0</v>
      </c>
      <c r="E1910" s="1">
        <v>1693.024639</v>
      </c>
      <c r="F1910" s="5" t="s">
        <v>9</v>
      </c>
    </row>
    <row r="1911" spans="1:6" x14ac:dyDescent="0.25">
      <c r="A1911">
        <f t="shared" si="29"/>
        <v>1907</v>
      </c>
      <c r="B1911" s="1">
        <v>681</v>
      </c>
      <c r="C1911" s="1" t="s">
        <v>3</v>
      </c>
      <c r="D1911" s="1">
        <v>0</v>
      </c>
      <c r="E1911" s="1">
        <v>1042.6415340000001</v>
      </c>
      <c r="F1911" s="5" t="s">
        <v>9</v>
      </c>
    </row>
    <row r="1912" spans="1:6" x14ac:dyDescent="0.25">
      <c r="A1912">
        <f t="shared" si="29"/>
        <v>1908</v>
      </c>
      <c r="B1912" s="1">
        <v>687</v>
      </c>
      <c r="C1912" s="1" t="s">
        <v>3</v>
      </c>
      <c r="D1912" s="1">
        <v>0</v>
      </c>
      <c r="E1912" s="1">
        <v>1082.456242</v>
      </c>
      <c r="F1912" s="5" t="s">
        <v>9</v>
      </c>
    </row>
    <row r="1913" spans="1:6" x14ac:dyDescent="0.25">
      <c r="A1913">
        <f t="shared" si="29"/>
        <v>1909</v>
      </c>
      <c r="B1913" s="1">
        <v>689</v>
      </c>
      <c r="C1913" s="1" t="s">
        <v>3</v>
      </c>
      <c r="D1913" s="1">
        <v>0</v>
      </c>
      <c r="E1913" s="1">
        <v>803.37739799999997</v>
      </c>
      <c r="F1913" s="5" t="s">
        <v>9</v>
      </c>
    </row>
    <row r="1914" spans="1:6" x14ac:dyDescent="0.25">
      <c r="A1914">
        <f t="shared" si="29"/>
        <v>1910</v>
      </c>
      <c r="B1914" s="1">
        <v>690</v>
      </c>
      <c r="C1914" s="1" t="s">
        <v>3</v>
      </c>
      <c r="D1914" s="1">
        <v>0</v>
      </c>
      <c r="E1914" s="1">
        <v>226.767717</v>
      </c>
      <c r="F1914" s="5" t="s">
        <v>9</v>
      </c>
    </row>
    <row r="1915" spans="1:6" x14ac:dyDescent="0.25">
      <c r="A1915">
        <f t="shared" si="29"/>
        <v>1911</v>
      </c>
      <c r="B1915" s="1">
        <v>691</v>
      </c>
      <c r="C1915" s="1" t="s">
        <v>3</v>
      </c>
      <c r="D1915" s="1">
        <v>0</v>
      </c>
      <c r="E1915" s="1">
        <v>264.29771899999997</v>
      </c>
      <c r="F1915" s="5" t="s">
        <v>9</v>
      </c>
    </row>
    <row r="1916" spans="1:6" x14ac:dyDescent="0.25">
      <c r="A1916">
        <f t="shared" si="29"/>
        <v>1912</v>
      </c>
      <c r="B1916" s="1">
        <v>692</v>
      </c>
      <c r="C1916" s="1" t="s">
        <v>3</v>
      </c>
      <c r="D1916" s="1">
        <v>0</v>
      </c>
      <c r="E1916" s="1">
        <v>469.94171599999999</v>
      </c>
      <c r="F1916" s="5" t="s">
        <v>9</v>
      </c>
    </row>
    <row r="1917" spans="1:6" x14ac:dyDescent="0.25">
      <c r="A1917">
        <f t="shared" si="29"/>
        <v>1913</v>
      </c>
      <c r="B1917" s="1">
        <v>693</v>
      </c>
      <c r="C1917" s="1" t="s">
        <v>3</v>
      </c>
      <c r="D1917" s="1">
        <v>0</v>
      </c>
      <c r="E1917" s="1">
        <v>553.96721200000002</v>
      </c>
      <c r="F1917" s="5" t="s">
        <v>9</v>
      </c>
    </row>
    <row r="1918" spans="1:6" x14ac:dyDescent="0.25">
      <c r="A1918">
        <f t="shared" si="29"/>
        <v>1914</v>
      </c>
      <c r="B1918" s="1">
        <v>697</v>
      </c>
      <c r="C1918" s="1" t="s">
        <v>3</v>
      </c>
      <c r="D1918" s="1">
        <v>0</v>
      </c>
      <c r="E1918" s="1">
        <v>235.60405</v>
      </c>
      <c r="F1918" s="5" t="s">
        <v>9</v>
      </c>
    </row>
    <row r="1919" spans="1:6" x14ac:dyDescent="0.25">
      <c r="A1919">
        <f t="shared" si="29"/>
        <v>1915</v>
      </c>
      <c r="B1919" s="1">
        <v>698</v>
      </c>
      <c r="C1919" s="1" t="s">
        <v>3</v>
      </c>
      <c r="D1919" s="1">
        <v>0</v>
      </c>
      <c r="E1919" s="1">
        <v>318.00718799999999</v>
      </c>
      <c r="F1919" s="5" t="s">
        <v>9</v>
      </c>
    </row>
    <row r="1920" spans="1:6" x14ac:dyDescent="0.25">
      <c r="A1920">
        <f t="shared" si="29"/>
        <v>1916</v>
      </c>
      <c r="B1920" s="1">
        <v>699</v>
      </c>
      <c r="C1920" s="1" t="s">
        <v>3</v>
      </c>
      <c r="D1920" s="1">
        <v>0</v>
      </c>
      <c r="E1920" s="1">
        <v>265.284469</v>
      </c>
      <c r="F1920" s="5" t="s">
        <v>9</v>
      </c>
    </row>
    <row r="1921" spans="1:6" x14ac:dyDescent="0.25">
      <c r="A1921">
        <f t="shared" si="29"/>
        <v>1917</v>
      </c>
      <c r="B1921" s="1">
        <v>700</v>
      </c>
      <c r="C1921" s="1" t="s">
        <v>3</v>
      </c>
      <c r="D1921" s="1">
        <v>0</v>
      </c>
      <c r="E1921" s="1">
        <v>250.13744700000001</v>
      </c>
      <c r="F1921" s="5" t="s">
        <v>9</v>
      </c>
    </row>
    <row r="1922" spans="1:6" x14ac:dyDescent="0.25">
      <c r="A1922">
        <f t="shared" si="29"/>
        <v>1918</v>
      </c>
      <c r="B1922" s="1">
        <v>701</v>
      </c>
      <c r="C1922" s="1" t="s">
        <v>3</v>
      </c>
      <c r="D1922" s="1">
        <v>0</v>
      </c>
      <c r="E1922" s="1">
        <v>196.41861399999999</v>
      </c>
      <c r="F1922" s="5" t="s">
        <v>9</v>
      </c>
    </row>
    <row r="1923" spans="1:6" x14ac:dyDescent="0.25">
      <c r="A1923">
        <f t="shared" si="29"/>
        <v>1919</v>
      </c>
      <c r="B1923" s="1">
        <v>702</v>
      </c>
      <c r="C1923" s="1" t="s">
        <v>3</v>
      </c>
      <c r="D1923" s="1">
        <v>0</v>
      </c>
      <c r="E1923" s="1">
        <v>204.889523</v>
      </c>
      <c r="F1923" s="5" t="s">
        <v>9</v>
      </c>
    </row>
    <row r="1924" spans="1:6" x14ac:dyDescent="0.25">
      <c r="A1924">
        <f t="shared" si="29"/>
        <v>1920</v>
      </c>
      <c r="B1924" s="1">
        <v>704</v>
      </c>
      <c r="C1924" s="1" t="s">
        <v>3</v>
      </c>
      <c r="D1924" s="1">
        <v>0</v>
      </c>
      <c r="E1924" s="1">
        <v>458.55056400000001</v>
      </c>
      <c r="F1924" s="5" t="s">
        <v>9</v>
      </c>
    </row>
    <row r="1925" spans="1:6" x14ac:dyDescent="0.25">
      <c r="A1925">
        <f t="shared" si="29"/>
        <v>1921</v>
      </c>
      <c r="B1925" s="1">
        <v>705</v>
      </c>
      <c r="C1925" s="1" t="s">
        <v>3</v>
      </c>
      <c r="D1925" s="1">
        <v>0</v>
      </c>
      <c r="E1925" s="1">
        <v>772.25946899999997</v>
      </c>
      <c r="F1925" s="5" t="s">
        <v>9</v>
      </c>
    </row>
    <row r="1926" spans="1:6" x14ac:dyDescent="0.25">
      <c r="A1926">
        <f t="shared" si="29"/>
        <v>1922</v>
      </c>
      <c r="B1926" s="1">
        <v>706</v>
      </c>
      <c r="C1926" s="1" t="s">
        <v>3</v>
      </c>
      <c r="D1926" s="1">
        <v>0</v>
      </c>
      <c r="E1926" s="1">
        <v>1602.5233659999999</v>
      </c>
      <c r="F1926" s="5" t="s">
        <v>9</v>
      </c>
    </row>
    <row r="1927" spans="1:6" x14ac:dyDescent="0.25">
      <c r="A1927">
        <f t="shared" ref="A1927:A1990" si="30">A1926+1</f>
        <v>1923</v>
      </c>
      <c r="B1927" s="1">
        <v>707</v>
      </c>
      <c r="C1927" s="1" t="s">
        <v>3</v>
      </c>
      <c r="D1927" s="1">
        <v>0</v>
      </c>
      <c r="E1927" s="1">
        <v>502.99999800000001</v>
      </c>
      <c r="F1927" s="5" t="s">
        <v>9</v>
      </c>
    </row>
    <row r="1928" spans="1:6" x14ac:dyDescent="0.25">
      <c r="A1928">
        <f t="shared" si="30"/>
        <v>1924</v>
      </c>
      <c r="B1928" s="1">
        <v>708</v>
      </c>
      <c r="C1928" s="1" t="s">
        <v>3</v>
      </c>
      <c r="D1928" s="1">
        <v>0</v>
      </c>
      <c r="E1928" s="1">
        <v>401.72081300000002</v>
      </c>
      <c r="F1928" s="5" t="s">
        <v>9</v>
      </c>
    </row>
    <row r="1929" spans="1:6" x14ac:dyDescent="0.25">
      <c r="A1929">
        <f t="shared" si="30"/>
        <v>1925</v>
      </c>
      <c r="B1929" s="1">
        <v>709</v>
      </c>
      <c r="C1929" s="1" t="s">
        <v>3</v>
      </c>
      <c r="D1929" s="1">
        <v>0</v>
      </c>
      <c r="E1929" s="1">
        <v>568.42351599999995</v>
      </c>
      <c r="F1929" s="5" t="s">
        <v>9</v>
      </c>
    </row>
    <row r="1930" spans="1:6" x14ac:dyDescent="0.25">
      <c r="A1930">
        <f t="shared" si="30"/>
        <v>1926</v>
      </c>
      <c r="B1930" s="1">
        <v>710</v>
      </c>
      <c r="C1930" s="1" t="s">
        <v>3</v>
      </c>
      <c r="D1930" s="1">
        <v>0</v>
      </c>
      <c r="E1930" s="1">
        <v>475.75139899999999</v>
      </c>
      <c r="F1930" s="5" t="s">
        <v>9</v>
      </c>
    </row>
    <row r="1931" spans="1:6" x14ac:dyDescent="0.25">
      <c r="A1931">
        <f t="shared" si="30"/>
        <v>1927</v>
      </c>
      <c r="B1931" s="1">
        <v>711</v>
      </c>
      <c r="C1931" s="1" t="s">
        <v>3</v>
      </c>
      <c r="D1931" s="1">
        <v>0</v>
      </c>
      <c r="E1931" s="1">
        <v>324.296404</v>
      </c>
      <c r="F1931" s="5" t="s">
        <v>9</v>
      </c>
    </row>
    <row r="1932" spans="1:6" x14ac:dyDescent="0.25">
      <c r="A1932">
        <f t="shared" si="30"/>
        <v>1928</v>
      </c>
      <c r="B1932" s="1">
        <v>712</v>
      </c>
      <c r="C1932" s="1" t="s">
        <v>3</v>
      </c>
      <c r="D1932" s="1">
        <v>0</v>
      </c>
      <c r="E1932" s="1">
        <v>531.50868000000003</v>
      </c>
      <c r="F1932" s="5" t="s">
        <v>9</v>
      </c>
    </row>
    <row r="1933" spans="1:6" x14ac:dyDescent="0.25">
      <c r="A1933">
        <f t="shared" si="30"/>
        <v>1929</v>
      </c>
      <c r="B1933" s="1">
        <v>713</v>
      </c>
      <c r="C1933" s="1" t="s">
        <v>3</v>
      </c>
      <c r="D1933" s="1">
        <v>0</v>
      </c>
      <c r="E1933" s="1">
        <v>1096.5873750000001</v>
      </c>
      <c r="F1933" s="5" t="s">
        <v>9</v>
      </c>
    </row>
    <row r="1934" spans="1:6" x14ac:dyDescent="0.25">
      <c r="A1934">
        <f t="shared" si="30"/>
        <v>1930</v>
      </c>
      <c r="B1934" s="1">
        <v>714</v>
      </c>
      <c r="C1934" s="1" t="s">
        <v>3</v>
      </c>
      <c r="D1934" s="1">
        <v>0</v>
      </c>
      <c r="E1934" s="1">
        <v>469.17936600000002</v>
      </c>
      <c r="F1934" s="5" t="s">
        <v>9</v>
      </c>
    </row>
    <row r="1935" spans="1:6" x14ac:dyDescent="0.25">
      <c r="A1935">
        <f t="shared" si="30"/>
        <v>1931</v>
      </c>
      <c r="B1935" s="1">
        <v>715</v>
      </c>
      <c r="C1935" s="1" t="s">
        <v>3</v>
      </c>
      <c r="D1935" s="1">
        <v>0</v>
      </c>
      <c r="E1935" s="1">
        <v>752.924893</v>
      </c>
      <c r="F1935" s="5" t="s">
        <v>9</v>
      </c>
    </row>
    <row r="1936" spans="1:6" x14ac:dyDescent="0.25">
      <c r="A1936">
        <f t="shared" si="30"/>
        <v>1932</v>
      </c>
      <c r="B1936" s="1">
        <v>716</v>
      </c>
      <c r="C1936" s="1" t="s">
        <v>3</v>
      </c>
      <c r="D1936" s="1">
        <v>0</v>
      </c>
      <c r="E1936" s="1">
        <v>286.265694</v>
      </c>
      <c r="F1936" s="5" t="s">
        <v>9</v>
      </c>
    </row>
    <row r="1937" spans="1:6" x14ac:dyDescent="0.25">
      <c r="A1937">
        <f t="shared" si="30"/>
        <v>1933</v>
      </c>
      <c r="B1937" s="1">
        <v>717</v>
      </c>
      <c r="C1937" s="1" t="s">
        <v>3</v>
      </c>
      <c r="D1937" s="1">
        <v>0</v>
      </c>
      <c r="E1937" s="1">
        <v>444.317925</v>
      </c>
      <c r="F1937" s="5" t="s">
        <v>9</v>
      </c>
    </row>
    <row r="1938" spans="1:6" x14ac:dyDescent="0.25">
      <c r="A1938">
        <f t="shared" si="30"/>
        <v>1934</v>
      </c>
      <c r="B1938" s="1">
        <v>718</v>
      </c>
      <c r="C1938" s="1" t="s">
        <v>3</v>
      </c>
      <c r="D1938" s="1">
        <v>0</v>
      </c>
      <c r="E1938" s="1">
        <v>121.42721400000001</v>
      </c>
      <c r="F1938" s="5" t="s">
        <v>9</v>
      </c>
    </row>
    <row r="1939" spans="1:6" x14ac:dyDescent="0.25">
      <c r="A1939">
        <f t="shared" si="30"/>
        <v>1935</v>
      </c>
      <c r="B1939" s="1">
        <v>735</v>
      </c>
      <c r="C1939" s="1" t="s">
        <v>3</v>
      </c>
      <c r="D1939" s="1">
        <v>0</v>
      </c>
      <c r="E1939" s="1">
        <v>683.07708300000002</v>
      </c>
      <c r="F1939" s="5" t="s">
        <v>9</v>
      </c>
    </row>
    <row r="1940" spans="1:6" x14ac:dyDescent="0.25">
      <c r="A1940">
        <f t="shared" si="30"/>
        <v>1936</v>
      </c>
      <c r="B1940" s="1">
        <v>736</v>
      </c>
      <c r="C1940" s="1" t="s">
        <v>3</v>
      </c>
      <c r="D1940" s="1">
        <v>0</v>
      </c>
      <c r="E1940" s="1">
        <v>183.094897</v>
      </c>
      <c r="F1940" s="5" t="s">
        <v>9</v>
      </c>
    </row>
    <row r="1941" spans="1:6" x14ac:dyDescent="0.25">
      <c r="A1941">
        <f t="shared" si="30"/>
        <v>1937</v>
      </c>
      <c r="B1941" s="1">
        <v>737</v>
      </c>
      <c r="C1941" s="1" t="s">
        <v>3</v>
      </c>
      <c r="D1941" s="1">
        <v>0</v>
      </c>
      <c r="E1941" s="1">
        <v>222.64313200000001</v>
      </c>
      <c r="F1941" s="5" t="s">
        <v>9</v>
      </c>
    </row>
    <row r="1942" spans="1:6" x14ac:dyDescent="0.25">
      <c r="A1942">
        <f t="shared" si="30"/>
        <v>1938</v>
      </c>
      <c r="B1942" s="1">
        <v>738</v>
      </c>
      <c r="C1942" s="1" t="s">
        <v>3</v>
      </c>
      <c r="D1942" s="1">
        <v>0</v>
      </c>
      <c r="E1942" s="1">
        <v>274.37873400000001</v>
      </c>
      <c r="F1942" s="5" t="s">
        <v>9</v>
      </c>
    </row>
    <row r="1943" spans="1:6" x14ac:dyDescent="0.25">
      <c r="A1943">
        <f t="shared" si="30"/>
        <v>1939</v>
      </c>
      <c r="B1943" s="1">
        <v>739</v>
      </c>
      <c r="C1943" s="1" t="s">
        <v>3</v>
      </c>
      <c r="D1943" s="1">
        <v>0</v>
      </c>
      <c r="E1943" s="1">
        <v>269.74749100000002</v>
      </c>
      <c r="F1943" s="5" t="s">
        <v>9</v>
      </c>
    </row>
    <row r="1944" spans="1:6" x14ac:dyDescent="0.25">
      <c r="A1944">
        <f t="shared" si="30"/>
        <v>1940</v>
      </c>
      <c r="B1944" s="1">
        <v>740</v>
      </c>
      <c r="C1944" s="1" t="s">
        <v>3</v>
      </c>
      <c r="D1944" s="1">
        <v>0</v>
      </c>
      <c r="E1944" s="1">
        <v>1918.590377</v>
      </c>
      <c r="F1944" s="5" t="s">
        <v>9</v>
      </c>
    </row>
    <row r="1945" spans="1:6" x14ac:dyDescent="0.25">
      <c r="A1945">
        <f t="shared" si="30"/>
        <v>1941</v>
      </c>
      <c r="B1945" s="1">
        <v>741</v>
      </c>
      <c r="C1945" s="1" t="s">
        <v>3</v>
      </c>
      <c r="D1945" s="1">
        <v>0</v>
      </c>
      <c r="E1945" s="1">
        <v>1120.7494690000001</v>
      </c>
      <c r="F1945" s="5" t="s">
        <v>9</v>
      </c>
    </row>
    <row r="1946" spans="1:6" x14ac:dyDescent="0.25">
      <c r="A1946">
        <f t="shared" si="30"/>
        <v>1942</v>
      </c>
      <c r="B1946" s="1">
        <v>742</v>
      </c>
      <c r="C1946" s="1" t="s">
        <v>3</v>
      </c>
      <c r="D1946" s="1">
        <v>0</v>
      </c>
      <c r="E1946" s="1">
        <v>1910.797988</v>
      </c>
      <c r="F1946" s="5" t="s">
        <v>9</v>
      </c>
    </row>
    <row r="1947" spans="1:6" x14ac:dyDescent="0.25">
      <c r="A1947">
        <f t="shared" si="30"/>
        <v>1943</v>
      </c>
      <c r="B1947" s="1">
        <v>743</v>
      </c>
      <c r="C1947" s="1" t="s">
        <v>3</v>
      </c>
      <c r="D1947" s="1">
        <v>0</v>
      </c>
      <c r="E1947" s="1">
        <v>1044.6055839999999</v>
      </c>
      <c r="F1947" s="5" t="s">
        <v>9</v>
      </c>
    </row>
    <row r="1948" spans="1:6" x14ac:dyDescent="0.25">
      <c r="A1948">
        <f t="shared" si="30"/>
        <v>1944</v>
      </c>
      <c r="B1948" s="1">
        <v>744</v>
      </c>
      <c r="C1948" s="1" t="s">
        <v>3</v>
      </c>
      <c r="D1948" s="1">
        <v>0</v>
      </c>
      <c r="E1948" s="1">
        <v>992.34069399999998</v>
      </c>
      <c r="F1948" s="5" t="s">
        <v>9</v>
      </c>
    </row>
    <row r="1949" spans="1:6" x14ac:dyDescent="0.25">
      <c r="A1949">
        <f t="shared" si="30"/>
        <v>1945</v>
      </c>
      <c r="B1949" s="1">
        <v>745</v>
      </c>
      <c r="C1949" s="1" t="s">
        <v>3</v>
      </c>
      <c r="D1949" s="1">
        <v>0</v>
      </c>
      <c r="E1949" s="1">
        <v>260.081165</v>
      </c>
      <c r="F1949" s="5" t="s">
        <v>9</v>
      </c>
    </row>
    <row r="1950" spans="1:6" x14ac:dyDescent="0.25">
      <c r="A1950">
        <f t="shared" si="30"/>
        <v>1946</v>
      </c>
      <c r="B1950" s="1">
        <v>746</v>
      </c>
      <c r="C1950" s="1" t="s">
        <v>3</v>
      </c>
      <c r="D1950" s="1">
        <v>0</v>
      </c>
      <c r="E1950" s="1">
        <v>1711.2041389999999</v>
      </c>
      <c r="F1950" s="5" t="s">
        <v>9</v>
      </c>
    </row>
    <row r="1951" spans="1:6" x14ac:dyDescent="0.25">
      <c r="A1951">
        <f t="shared" si="30"/>
        <v>1947</v>
      </c>
      <c r="B1951" s="1">
        <v>747</v>
      </c>
      <c r="C1951" s="1" t="s">
        <v>3</v>
      </c>
      <c r="D1951" s="1">
        <v>0</v>
      </c>
      <c r="E1951" s="1">
        <v>1273.412045</v>
      </c>
      <c r="F1951" s="5" t="s">
        <v>9</v>
      </c>
    </row>
    <row r="1952" spans="1:6" x14ac:dyDescent="0.25">
      <c r="A1952">
        <f t="shared" si="30"/>
        <v>1948</v>
      </c>
      <c r="B1952" s="1">
        <v>750</v>
      </c>
      <c r="C1952" s="1" t="s">
        <v>3</v>
      </c>
      <c r="D1952" s="1">
        <v>0</v>
      </c>
      <c r="E1952" s="1">
        <v>1092.4658529999999</v>
      </c>
      <c r="F1952" s="5" t="s">
        <v>9</v>
      </c>
    </row>
    <row r="1953" spans="1:6" x14ac:dyDescent="0.25">
      <c r="A1953">
        <f t="shared" si="30"/>
        <v>1949</v>
      </c>
      <c r="B1953" s="1">
        <v>781</v>
      </c>
      <c r="C1953" s="1" t="s">
        <v>3</v>
      </c>
      <c r="D1953" s="1">
        <v>0</v>
      </c>
      <c r="E1953" s="1">
        <v>1146.8156899999999</v>
      </c>
      <c r="F1953" s="5" t="s">
        <v>9</v>
      </c>
    </row>
    <row r="1954" spans="1:6" x14ac:dyDescent="0.25">
      <c r="A1954">
        <f t="shared" si="30"/>
        <v>1950</v>
      </c>
      <c r="B1954" s="1">
        <v>794</v>
      </c>
      <c r="C1954" s="1" t="s">
        <v>3</v>
      </c>
      <c r="D1954" s="1">
        <v>0</v>
      </c>
      <c r="E1954" s="1">
        <v>433.56466899999998</v>
      </c>
      <c r="F1954" s="5" t="s">
        <v>9</v>
      </c>
    </row>
    <row r="1955" spans="1:6" x14ac:dyDescent="0.25">
      <c r="A1955">
        <f t="shared" si="30"/>
        <v>1951</v>
      </c>
      <c r="B1955" s="1">
        <v>820</v>
      </c>
      <c r="C1955" s="1" t="s">
        <v>3</v>
      </c>
      <c r="D1955" s="1">
        <v>0</v>
      </c>
      <c r="E1955" s="1">
        <v>680.27689799999996</v>
      </c>
      <c r="F1955" s="5" t="s">
        <v>9</v>
      </c>
    </row>
    <row r="1956" spans="1:6" x14ac:dyDescent="0.25">
      <c r="A1956">
        <f t="shared" si="30"/>
        <v>1952</v>
      </c>
      <c r="B1956" s="1">
        <v>821</v>
      </c>
      <c r="C1956" s="1" t="s">
        <v>3</v>
      </c>
      <c r="D1956" s="1">
        <v>0</v>
      </c>
      <c r="E1956" s="1">
        <v>480.802933</v>
      </c>
      <c r="F1956" s="5" t="s">
        <v>9</v>
      </c>
    </row>
    <row r="1957" spans="1:6" x14ac:dyDescent="0.25">
      <c r="A1957">
        <f t="shared" si="30"/>
        <v>1953</v>
      </c>
      <c r="B1957" s="1">
        <v>822</v>
      </c>
      <c r="C1957" s="1" t="s">
        <v>3</v>
      </c>
      <c r="D1957" s="1">
        <v>0</v>
      </c>
      <c r="E1957" s="1">
        <v>217.18793400000001</v>
      </c>
      <c r="F1957" s="5" t="s">
        <v>9</v>
      </c>
    </row>
    <row r="1958" spans="1:6" x14ac:dyDescent="0.25">
      <c r="A1958">
        <f t="shared" si="30"/>
        <v>1954</v>
      </c>
      <c r="B1958" s="1">
        <v>823</v>
      </c>
      <c r="C1958" s="1" t="s">
        <v>3</v>
      </c>
      <c r="D1958" s="1">
        <v>0</v>
      </c>
      <c r="E1958" s="1">
        <v>179.89696900000001</v>
      </c>
      <c r="F1958" s="5" t="s">
        <v>9</v>
      </c>
    </row>
    <row r="1959" spans="1:6" x14ac:dyDescent="0.25">
      <c r="A1959">
        <f t="shared" si="30"/>
        <v>1955</v>
      </c>
      <c r="B1959" s="1">
        <v>824</v>
      </c>
      <c r="C1959" s="1" t="s">
        <v>3</v>
      </c>
      <c r="D1959" s="1">
        <v>0</v>
      </c>
      <c r="E1959" s="1">
        <v>71.421514000000002</v>
      </c>
      <c r="F1959" s="5" t="s">
        <v>9</v>
      </c>
    </row>
    <row r="1960" spans="1:6" x14ac:dyDescent="0.25">
      <c r="A1960">
        <f t="shared" si="30"/>
        <v>1956</v>
      </c>
      <c r="B1960" s="1">
        <v>825</v>
      </c>
      <c r="C1960" s="1" t="s">
        <v>3</v>
      </c>
      <c r="D1960" s="1">
        <v>0</v>
      </c>
      <c r="E1960" s="1">
        <v>142.69496799999999</v>
      </c>
      <c r="F1960" s="5" t="s">
        <v>9</v>
      </c>
    </row>
    <row r="1961" spans="1:6" x14ac:dyDescent="0.25">
      <c r="A1961">
        <f t="shared" si="30"/>
        <v>1957</v>
      </c>
      <c r="B1961" s="1">
        <v>826</v>
      </c>
      <c r="C1961" s="1" t="s">
        <v>3</v>
      </c>
      <c r="D1961" s="1">
        <v>0</v>
      </c>
      <c r="E1961" s="1">
        <v>41.453586000000001</v>
      </c>
      <c r="F1961" s="5" t="s">
        <v>9</v>
      </c>
    </row>
    <row r="1962" spans="1:6" x14ac:dyDescent="0.25">
      <c r="A1962">
        <f t="shared" si="30"/>
        <v>1958</v>
      </c>
      <c r="B1962" s="1">
        <v>827</v>
      </c>
      <c r="C1962" s="1" t="s">
        <v>3</v>
      </c>
      <c r="D1962" s="1">
        <v>0</v>
      </c>
      <c r="E1962" s="1">
        <v>451.20638000000002</v>
      </c>
      <c r="F1962" s="5" t="s">
        <v>9</v>
      </c>
    </row>
    <row r="1963" spans="1:6" x14ac:dyDescent="0.25">
      <c r="A1963">
        <f t="shared" si="30"/>
        <v>1959</v>
      </c>
      <c r="B1963" s="1">
        <v>832</v>
      </c>
      <c r="C1963" s="1" t="s">
        <v>3</v>
      </c>
      <c r="D1963" s="1">
        <v>0</v>
      </c>
      <c r="E1963" s="1">
        <v>942.68221700000004</v>
      </c>
      <c r="F1963" s="5" t="s">
        <v>9</v>
      </c>
    </row>
    <row r="1964" spans="1:6" x14ac:dyDescent="0.25">
      <c r="A1964">
        <f t="shared" si="30"/>
        <v>1960</v>
      </c>
      <c r="B1964" s="1">
        <v>833</v>
      </c>
      <c r="C1964" s="1" t="s">
        <v>3</v>
      </c>
      <c r="D1964" s="1">
        <v>0</v>
      </c>
      <c r="E1964" s="1">
        <v>757.21059300000002</v>
      </c>
      <c r="F1964" s="5" t="s">
        <v>9</v>
      </c>
    </row>
    <row r="1965" spans="1:6" x14ac:dyDescent="0.25">
      <c r="A1965">
        <f t="shared" si="30"/>
        <v>1961</v>
      </c>
      <c r="B1965" s="1">
        <v>837</v>
      </c>
      <c r="C1965" s="1" t="s">
        <v>3</v>
      </c>
      <c r="D1965" s="1">
        <v>0</v>
      </c>
      <c r="E1965" s="1">
        <v>572.29617099999996</v>
      </c>
      <c r="F1965" s="5" t="s">
        <v>9</v>
      </c>
    </row>
    <row r="1966" spans="1:6" x14ac:dyDescent="0.25">
      <c r="A1966">
        <f t="shared" si="30"/>
        <v>1962</v>
      </c>
      <c r="B1966" s="1">
        <v>838</v>
      </c>
      <c r="C1966" s="1" t="s">
        <v>3</v>
      </c>
      <c r="D1966" s="1">
        <v>0</v>
      </c>
      <c r="E1966" s="1">
        <v>170.76095799999999</v>
      </c>
      <c r="F1966" s="5" t="s">
        <v>9</v>
      </c>
    </row>
    <row r="1967" spans="1:6" x14ac:dyDescent="0.25">
      <c r="A1967">
        <f t="shared" si="30"/>
        <v>1963</v>
      </c>
      <c r="B1967" s="1">
        <v>840</v>
      </c>
      <c r="C1967" s="1" t="s">
        <v>3</v>
      </c>
      <c r="D1967" s="1">
        <v>0</v>
      </c>
      <c r="E1967" s="1">
        <v>77.276349999999994</v>
      </c>
      <c r="F1967" s="5" t="s">
        <v>9</v>
      </c>
    </row>
    <row r="1968" spans="1:6" x14ac:dyDescent="0.25">
      <c r="A1968">
        <f t="shared" si="30"/>
        <v>1964</v>
      </c>
      <c r="B1968" s="1">
        <v>853</v>
      </c>
      <c r="C1968" s="1" t="s">
        <v>3</v>
      </c>
      <c r="D1968" s="1">
        <v>0</v>
      </c>
      <c r="E1968" s="1">
        <v>506.96785999999997</v>
      </c>
      <c r="F1968" s="5" t="s">
        <v>9</v>
      </c>
    </row>
    <row r="1969" spans="1:6" x14ac:dyDescent="0.25">
      <c r="A1969">
        <f t="shared" si="30"/>
        <v>1965</v>
      </c>
      <c r="B1969" s="1">
        <v>854</v>
      </c>
      <c r="C1969" s="1" t="s">
        <v>3</v>
      </c>
      <c r="D1969" s="1">
        <v>0</v>
      </c>
      <c r="E1969" s="1">
        <v>462.95455500000003</v>
      </c>
      <c r="F1969" s="5" t="s">
        <v>9</v>
      </c>
    </row>
    <row r="1970" spans="1:6" x14ac:dyDescent="0.25">
      <c r="A1970">
        <f t="shared" si="30"/>
        <v>1966</v>
      </c>
      <c r="B1970" s="1">
        <v>855</v>
      </c>
      <c r="C1970" s="1" t="s">
        <v>3</v>
      </c>
      <c r="D1970" s="1">
        <v>0</v>
      </c>
      <c r="E1970" s="1">
        <v>2623.3293389999999</v>
      </c>
      <c r="F1970" s="5" t="s">
        <v>9</v>
      </c>
    </row>
    <row r="1971" spans="1:6" x14ac:dyDescent="0.25">
      <c r="A1971">
        <f t="shared" si="30"/>
        <v>1967</v>
      </c>
      <c r="B1971" s="1">
        <v>856</v>
      </c>
      <c r="C1971" s="1" t="s">
        <v>3</v>
      </c>
      <c r="D1971" s="1">
        <v>0</v>
      </c>
      <c r="E1971" s="1">
        <v>361.883284</v>
      </c>
      <c r="F1971" s="5" t="s">
        <v>9</v>
      </c>
    </row>
    <row r="1972" spans="1:6" x14ac:dyDescent="0.25">
      <c r="A1972">
        <f t="shared" si="30"/>
        <v>1968</v>
      </c>
      <c r="B1972" s="1">
        <v>857</v>
      </c>
      <c r="C1972" s="1" t="s">
        <v>3</v>
      </c>
      <c r="D1972" s="1">
        <v>0</v>
      </c>
      <c r="E1972" s="1">
        <v>131.07490100000001</v>
      </c>
      <c r="F1972" s="5" t="s">
        <v>9</v>
      </c>
    </row>
    <row r="1973" spans="1:6" x14ac:dyDescent="0.25">
      <c r="A1973">
        <f t="shared" si="30"/>
        <v>1969</v>
      </c>
      <c r="B1973" s="1">
        <v>858</v>
      </c>
      <c r="C1973" s="1" t="s">
        <v>3</v>
      </c>
      <c r="D1973" s="1">
        <v>0</v>
      </c>
      <c r="E1973" s="1">
        <v>339.94243599999999</v>
      </c>
      <c r="F1973" s="5" t="s">
        <v>9</v>
      </c>
    </row>
    <row r="1974" spans="1:6" x14ac:dyDescent="0.25">
      <c r="A1974">
        <f t="shared" si="30"/>
        <v>1970</v>
      </c>
      <c r="B1974" s="1">
        <v>859</v>
      </c>
      <c r="C1974" s="1" t="s">
        <v>3</v>
      </c>
      <c r="D1974" s="1">
        <v>0</v>
      </c>
      <c r="E1974" s="1">
        <v>219.51261299999999</v>
      </c>
      <c r="F1974" s="5" t="s">
        <v>9</v>
      </c>
    </row>
    <row r="1975" spans="1:6" x14ac:dyDescent="0.25">
      <c r="A1975">
        <f t="shared" si="30"/>
        <v>1971</v>
      </c>
      <c r="B1975" s="1">
        <v>860</v>
      </c>
      <c r="C1975" s="1" t="s">
        <v>3</v>
      </c>
      <c r="D1975" s="1">
        <v>0</v>
      </c>
      <c r="E1975" s="1">
        <v>1423.956981</v>
      </c>
      <c r="F1975" s="5" t="s">
        <v>9</v>
      </c>
    </row>
    <row r="1976" spans="1:6" x14ac:dyDescent="0.25">
      <c r="A1976">
        <f t="shared" si="30"/>
        <v>1972</v>
      </c>
      <c r="B1976" s="1">
        <v>861</v>
      </c>
      <c r="C1976" s="1" t="s">
        <v>3</v>
      </c>
      <c r="D1976" s="1">
        <v>0</v>
      </c>
      <c r="E1976" s="1">
        <v>1642.9342329999999</v>
      </c>
      <c r="F1976" s="5" t="s">
        <v>9</v>
      </c>
    </row>
    <row r="1977" spans="1:6" x14ac:dyDescent="0.25">
      <c r="A1977">
        <f t="shared" si="30"/>
        <v>1973</v>
      </c>
      <c r="B1977" s="1">
        <v>862</v>
      </c>
      <c r="C1977" s="1" t="s">
        <v>3</v>
      </c>
      <c r="D1977" s="1">
        <v>0</v>
      </c>
      <c r="E1977" s="1">
        <v>1461.0748309999999</v>
      </c>
      <c r="F1977" s="5" t="s">
        <v>9</v>
      </c>
    </row>
    <row r="1978" spans="1:6" x14ac:dyDescent="0.25">
      <c r="A1978">
        <f t="shared" si="30"/>
        <v>1974</v>
      </c>
      <c r="B1978" s="1">
        <v>864</v>
      </c>
      <c r="C1978" s="1" t="s">
        <v>3</v>
      </c>
      <c r="D1978" s="1">
        <v>0</v>
      </c>
      <c r="E1978" s="1">
        <v>942.77182300000004</v>
      </c>
      <c r="F1978" s="5" t="s">
        <v>9</v>
      </c>
    </row>
    <row r="1979" spans="1:6" x14ac:dyDescent="0.25">
      <c r="A1979">
        <f t="shared" si="30"/>
        <v>1975</v>
      </c>
      <c r="B1979" s="1">
        <v>871</v>
      </c>
      <c r="C1979" s="1" t="s">
        <v>3</v>
      </c>
      <c r="D1979" s="1">
        <v>0</v>
      </c>
      <c r="E1979" s="1">
        <v>418.12359600000002</v>
      </c>
      <c r="F1979" s="5" t="s">
        <v>9</v>
      </c>
    </row>
    <row r="1980" spans="1:6" x14ac:dyDescent="0.25">
      <c r="A1980">
        <f t="shared" si="30"/>
        <v>1976</v>
      </c>
      <c r="B1980" s="1">
        <v>872</v>
      </c>
      <c r="C1980" s="1" t="s">
        <v>3</v>
      </c>
      <c r="D1980" s="1">
        <v>0</v>
      </c>
      <c r="E1980" s="1">
        <v>336.49260900000002</v>
      </c>
      <c r="F1980" s="5" t="s">
        <v>9</v>
      </c>
    </row>
    <row r="1981" spans="1:6" x14ac:dyDescent="0.25">
      <c r="A1981">
        <f t="shared" si="30"/>
        <v>1977</v>
      </c>
      <c r="B1981" s="1">
        <v>873</v>
      </c>
      <c r="C1981" s="1" t="s">
        <v>3</v>
      </c>
      <c r="D1981" s="1">
        <v>0</v>
      </c>
      <c r="E1981" s="1">
        <v>751.73761500000001</v>
      </c>
      <c r="F1981" s="5" t="s">
        <v>9</v>
      </c>
    </row>
    <row r="1982" spans="1:6" x14ac:dyDescent="0.25">
      <c r="A1982">
        <f t="shared" si="30"/>
        <v>1978</v>
      </c>
      <c r="B1982" s="1">
        <v>876</v>
      </c>
      <c r="C1982" s="1" t="s">
        <v>3</v>
      </c>
      <c r="D1982" s="1">
        <v>0</v>
      </c>
      <c r="E1982" s="1">
        <v>647.89932399999998</v>
      </c>
      <c r="F1982" s="5" t="s">
        <v>9</v>
      </c>
    </row>
    <row r="1983" spans="1:6" x14ac:dyDescent="0.25">
      <c r="A1983">
        <f t="shared" si="30"/>
        <v>1979</v>
      </c>
      <c r="B1983" s="1">
        <v>877</v>
      </c>
      <c r="C1983" s="1" t="s">
        <v>3</v>
      </c>
      <c r="D1983" s="1">
        <v>0</v>
      </c>
      <c r="E1983" s="1">
        <v>632.34753499999999</v>
      </c>
      <c r="F1983" s="5" t="s">
        <v>9</v>
      </c>
    </row>
    <row r="1984" spans="1:6" x14ac:dyDescent="0.25">
      <c r="A1984">
        <f t="shared" si="30"/>
        <v>1980</v>
      </c>
      <c r="B1984" s="1">
        <v>883</v>
      </c>
      <c r="C1984" s="1" t="s">
        <v>3</v>
      </c>
      <c r="D1984" s="1">
        <v>0</v>
      </c>
      <c r="E1984" s="1">
        <v>200.246816</v>
      </c>
      <c r="F1984" s="5" t="s">
        <v>9</v>
      </c>
    </row>
    <row r="1985" spans="1:6" x14ac:dyDescent="0.25">
      <c r="A1985">
        <f t="shared" si="30"/>
        <v>1981</v>
      </c>
      <c r="B1985" s="1">
        <v>886</v>
      </c>
      <c r="C1985" s="1" t="s">
        <v>3</v>
      </c>
      <c r="D1985" s="1">
        <v>0</v>
      </c>
      <c r="E1985" s="1">
        <v>229.84477000000001</v>
      </c>
      <c r="F1985" s="5" t="s">
        <v>9</v>
      </c>
    </row>
    <row r="1986" spans="1:6" x14ac:dyDescent="0.25">
      <c r="A1986">
        <f t="shared" si="30"/>
        <v>1982</v>
      </c>
      <c r="B1986" s="1">
        <v>887</v>
      </c>
      <c r="C1986" s="1" t="s">
        <v>3</v>
      </c>
      <c r="D1986" s="1">
        <v>0</v>
      </c>
      <c r="E1986" s="1">
        <v>280.69052499999998</v>
      </c>
      <c r="F1986" s="5" t="s">
        <v>9</v>
      </c>
    </row>
    <row r="1987" spans="1:6" x14ac:dyDescent="0.25">
      <c r="A1987">
        <f t="shared" si="30"/>
        <v>1983</v>
      </c>
      <c r="B1987" s="1">
        <v>895</v>
      </c>
      <c r="C1987" s="1" t="s">
        <v>3</v>
      </c>
      <c r="D1987" s="1">
        <v>0</v>
      </c>
      <c r="E1987" s="1">
        <v>2996.889044</v>
      </c>
      <c r="F1987" s="5" t="s">
        <v>9</v>
      </c>
    </row>
    <row r="1988" spans="1:6" x14ac:dyDescent="0.25">
      <c r="A1988">
        <f t="shared" si="30"/>
        <v>1984</v>
      </c>
      <c r="B1988" s="1">
        <v>896</v>
      </c>
      <c r="C1988" s="1" t="s">
        <v>3</v>
      </c>
      <c r="D1988" s="1">
        <v>0</v>
      </c>
      <c r="E1988" s="1">
        <v>9207.6229000000003</v>
      </c>
      <c r="F1988" s="5" t="s">
        <v>9</v>
      </c>
    </row>
    <row r="1989" spans="1:6" x14ac:dyDescent="0.25">
      <c r="A1989">
        <f t="shared" si="30"/>
        <v>1985</v>
      </c>
      <c r="B1989" s="1">
        <v>897</v>
      </c>
      <c r="C1989" s="1" t="s">
        <v>3</v>
      </c>
      <c r="D1989" s="1">
        <v>0</v>
      </c>
      <c r="E1989" s="1">
        <v>329.15052400000002</v>
      </c>
      <c r="F1989" s="5" t="s">
        <v>9</v>
      </c>
    </row>
    <row r="1990" spans="1:6" x14ac:dyDescent="0.25">
      <c r="A1990">
        <f t="shared" si="30"/>
        <v>1986</v>
      </c>
      <c r="B1990" s="1">
        <v>898</v>
      </c>
      <c r="C1990" s="1" t="s">
        <v>3</v>
      </c>
      <c r="D1990" s="1">
        <v>0</v>
      </c>
      <c r="E1990" s="1">
        <v>876.15909399999998</v>
      </c>
      <c r="F1990" s="5" t="s">
        <v>9</v>
      </c>
    </row>
    <row r="1991" spans="1:6" x14ac:dyDescent="0.25">
      <c r="A1991">
        <f t="shared" ref="A1991:A2054" si="31">A1990+1</f>
        <v>1987</v>
      </c>
      <c r="B1991" s="1">
        <v>899</v>
      </c>
      <c r="C1991" s="1" t="s">
        <v>3</v>
      </c>
      <c r="D1991" s="1">
        <v>0</v>
      </c>
      <c r="E1991" s="1">
        <v>2006.745445</v>
      </c>
      <c r="F1991" s="5" t="s">
        <v>9</v>
      </c>
    </row>
    <row r="1992" spans="1:6" x14ac:dyDescent="0.25">
      <c r="A1992">
        <f t="shared" si="31"/>
        <v>1988</v>
      </c>
      <c r="B1992" s="1">
        <v>900</v>
      </c>
      <c r="C1992" s="1" t="s">
        <v>3</v>
      </c>
      <c r="D1992" s="1">
        <v>0</v>
      </c>
      <c r="E1992" s="1">
        <v>1430.004995</v>
      </c>
      <c r="F1992" s="5" t="s">
        <v>9</v>
      </c>
    </row>
    <row r="1993" spans="1:6" x14ac:dyDescent="0.25">
      <c r="A1993">
        <f t="shared" si="31"/>
        <v>1989</v>
      </c>
      <c r="B1993" s="1">
        <v>901</v>
      </c>
      <c r="C1993" s="1" t="s">
        <v>3</v>
      </c>
      <c r="D1993" s="1">
        <v>0</v>
      </c>
      <c r="E1993" s="1">
        <v>129.267732</v>
      </c>
      <c r="F1993" s="5" t="s">
        <v>9</v>
      </c>
    </row>
    <row r="1994" spans="1:6" x14ac:dyDescent="0.25">
      <c r="A1994">
        <f t="shared" si="31"/>
        <v>1990</v>
      </c>
      <c r="B1994" s="1">
        <v>902</v>
      </c>
      <c r="C1994" s="1" t="s">
        <v>3</v>
      </c>
      <c r="D1994" s="1">
        <v>0</v>
      </c>
      <c r="E1994" s="1">
        <v>711.57946400000003</v>
      </c>
      <c r="F1994" s="5" t="s">
        <v>9</v>
      </c>
    </row>
    <row r="1995" spans="1:6" x14ac:dyDescent="0.25">
      <c r="A1995">
        <f t="shared" si="31"/>
        <v>1991</v>
      </c>
      <c r="B1995" s="1">
        <v>905</v>
      </c>
      <c r="C1995" s="1" t="s">
        <v>3</v>
      </c>
      <c r="D1995" s="1">
        <v>0</v>
      </c>
      <c r="E1995" s="1">
        <v>1372.42273</v>
      </c>
      <c r="F1995" s="5" t="s">
        <v>9</v>
      </c>
    </row>
    <row r="1996" spans="1:6" x14ac:dyDescent="0.25">
      <c r="A1996">
        <f t="shared" si="31"/>
        <v>1992</v>
      </c>
      <c r="B1996" s="1">
        <v>906</v>
      </c>
      <c r="C1996" s="1" t="s">
        <v>3</v>
      </c>
      <c r="D1996" s="1">
        <v>0</v>
      </c>
      <c r="E1996" s="1">
        <v>502.843188</v>
      </c>
      <c r="F1996" s="5" t="s">
        <v>9</v>
      </c>
    </row>
    <row r="1997" spans="1:6" x14ac:dyDescent="0.25">
      <c r="A1997">
        <f t="shared" si="31"/>
        <v>1993</v>
      </c>
      <c r="B1997" s="1">
        <v>909</v>
      </c>
      <c r="C1997" s="1" t="s">
        <v>3</v>
      </c>
      <c r="D1997" s="1">
        <v>0</v>
      </c>
      <c r="E1997" s="1">
        <v>1134.54528</v>
      </c>
      <c r="F1997" s="5" t="s">
        <v>9</v>
      </c>
    </row>
    <row r="1998" spans="1:6" x14ac:dyDescent="0.25">
      <c r="A1998">
        <f t="shared" si="31"/>
        <v>1994</v>
      </c>
      <c r="B1998" s="1">
        <v>910</v>
      </c>
      <c r="C1998" s="1" t="s">
        <v>3</v>
      </c>
      <c r="D1998" s="1">
        <v>0</v>
      </c>
      <c r="E1998" s="1">
        <v>339.01592499999998</v>
      </c>
      <c r="F1998" s="5" t="s">
        <v>9</v>
      </c>
    </row>
    <row r="1999" spans="1:6" x14ac:dyDescent="0.25">
      <c r="A1999">
        <f t="shared" si="31"/>
        <v>1995</v>
      </c>
      <c r="B1999" s="1">
        <v>911</v>
      </c>
      <c r="C1999" s="1" t="s">
        <v>3</v>
      </c>
      <c r="D1999" s="1">
        <v>0</v>
      </c>
      <c r="E1999" s="1">
        <v>228.19161099999999</v>
      </c>
      <c r="F1999" s="5" t="s">
        <v>9</v>
      </c>
    </row>
    <row r="2000" spans="1:6" x14ac:dyDescent="0.25">
      <c r="A2000">
        <f t="shared" si="31"/>
        <v>1996</v>
      </c>
      <c r="B2000" s="1">
        <v>912</v>
      </c>
      <c r="C2000" s="1" t="s">
        <v>3</v>
      </c>
      <c r="D2000" s="1">
        <v>0</v>
      </c>
      <c r="E2000" s="1">
        <v>78.900107000000006</v>
      </c>
      <c r="F2000" s="5" t="s">
        <v>9</v>
      </c>
    </row>
    <row r="2001" spans="1:6" x14ac:dyDescent="0.25">
      <c r="A2001">
        <f t="shared" si="31"/>
        <v>1997</v>
      </c>
      <c r="B2001" s="1">
        <v>913</v>
      </c>
      <c r="C2001" s="1" t="s">
        <v>3</v>
      </c>
      <c r="D2001" s="1">
        <v>0</v>
      </c>
      <c r="E2001" s="1">
        <v>286.18378799999999</v>
      </c>
      <c r="F2001" s="5" t="s">
        <v>9</v>
      </c>
    </row>
    <row r="2002" spans="1:6" x14ac:dyDescent="0.25">
      <c r="A2002">
        <f t="shared" si="31"/>
        <v>1998</v>
      </c>
      <c r="B2002" s="1">
        <v>914</v>
      </c>
      <c r="C2002" s="1" t="s">
        <v>3</v>
      </c>
      <c r="D2002" s="1">
        <v>0</v>
      </c>
      <c r="E2002" s="1">
        <v>269.46248400000002</v>
      </c>
      <c r="F2002" s="5" t="s">
        <v>9</v>
      </c>
    </row>
    <row r="2003" spans="1:6" x14ac:dyDescent="0.25">
      <c r="A2003">
        <f t="shared" si="31"/>
        <v>1999</v>
      </c>
      <c r="B2003" s="1">
        <v>915</v>
      </c>
      <c r="C2003" s="1" t="s">
        <v>3</v>
      </c>
      <c r="D2003" s="1">
        <v>0</v>
      </c>
      <c r="E2003" s="1">
        <v>233.04923099999999</v>
      </c>
      <c r="F2003" s="5" t="s">
        <v>9</v>
      </c>
    </row>
    <row r="2004" spans="1:6" x14ac:dyDescent="0.25">
      <c r="A2004">
        <f t="shared" si="31"/>
        <v>2000</v>
      </c>
      <c r="B2004" s="1">
        <v>916</v>
      </c>
      <c r="C2004" s="1" t="s">
        <v>3</v>
      </c>
      <c r="D2004" s="1">
        <v>0</v>
      </c>
      <c r="E2004" s="1">
        <v>293.87064500000002</v>
      </c>
      <c r="F2004" s="5" t="s">
        <v>9</v>
      </c>
    </row>
    <row r="2005" spans="1:6" x14ac:dyDescent="0.25">
      <c r="A2005">
        <f t="shared" si="31"/>
        <v>2001</v>
      </c>
      <c r="B2005" s="1">
        <v>917</v>
      </c>
      <c r="C2005" s="1" t="s">
        <v>3</v>
      </c>
      <c r="D2005" s="1">
        <v>0</v>
      </c>
      <c r="E2005" s="1">
        <v>143.95190099999999</v>
      </c>
      <c r="F2005" s="5" t="s">
        <v>9</v>
      </c>
    </row>
    <row r="2006" spans="1:6" x14ac:dyDescent="0.25">
      <c r="A2006">
        <f t="shared" si="31"/>
        <v>2002</v>
      </c>
      <c r="B2006" s="1">
        <v>918</v>
      </c>
      <c r="C2006" s="1" t="s">
        <v>3</v>
      </c>
      <c r="D2006" s="1">
        <v>0</v>
      </c>
      <c r="E2006" s="1">
        <v>243.45436799999999</v>
      </c>
      <c r="F2006" s="5" t="s">
        <v>9</v>
      </c>
    </row>
    <row r="2007" spans="1:6" x14ac:dyDescent="0.25">
      <c r="A2007">
        <f t="shared" si="31"/>
        <v>2003</v>
      </c>
      <c r="B2007" s="1">
        <v>919</v>
      </c>
      <c r="C2007" s="1" t="s">
        <v>3</v>
      </c>
      <c r="D2007" s="1">
        <v>0</v>
      </c>
      <c r="E2007" s="1">
        <v>62.462060000000001</v>
      </c>
      <c r="F2007" s="5" t="s">
        <v>9</v>
      </c>
    </row>
    <row r="2008" spans="1:6" x14ac:dyDescent="0.25">
      <c r="A2008">
        <f t="shared" si="31"/>
        <v>2004</v>
      </c>
      <c r="B2008" s="1">
        <v>920</v>
      </c>
      <c r="C2008" s="1" t="s">
        <v>3</v>
      </c>
      <c r="D2008" s="1">
        <v>0</v>
      </c>
      <c r="E2008" s="1">
        <v>113.63272499999999</v>
      </c>
      <c r="F2008" s="5" t="s">
        <v>9</v>
      </c>
    </row>
    <row r="2009" spans="1:6" x14ac:dyDescent="0.25">
      <c r="A2009">
        <f t="shared" si="31"/>
        <v>2005</v>
      </c>
      <c r="B2009" s="1">
        <v>921</v>
      </c>
      <c r="C2009" s="1" t="s">
        <v>3</v>
      </c>
      <c r="D2009" s="1">
        <v>0</v>
      </c>
      <c r="E2009" s="1">
        <v>109.746943</v>
      </c>
      <c r="F2009" s="5" t="s">
        <v>9</v>
      </c>
    </row>
    <row r="2010" spans="1:6" x14ac:dyDescent="0.25">
      <c r="A2010">
        <f t="shared" si="31"/>
        <v>2006</v>
      </c>
      <c r="B2010" s="1">
        <v>922</v>
      </c>
      <c r="C2010" s="1" t="s">
        <v>3</v>
      </c>
      <c r="D2010" s="1">
        <v>0</v>
      </c>
      <c r="E2010" s="1">
        <v>149.27829</v>
      </c>
      <c r="F2010" s="5" t="s">
        <v>9</v>
      </c>
    </row>
    <row r="2011" spans="1:6" x14ac:dyDescent="0.25">
      <c r="A2011">
        <f t="shared" si="31"/>
        <v>2007</v>
      </c>
      <c r="B2011" s="1">
        <v>923</v>
      </c>
      <c r="C2011" s="1" t="s">
        <v>3</v>
      </c>
      <c r="D2011" s="1">
        <v>0</v>
      </c>
      <c r="E2011" s="1">
        <v>213.44128699999999</v>
      </c>
      <c r="F2011" s="5" t="s">
        <v>9</v>
      </c>
    </row>
    <row r="2012" spans="1:6" x14ac:dyDescent="0.25">
      <c r="A2012">
        <f t="shared" si="31"/>
        <v>2008</v>
      </c>
      <c r="B2012" s="1">
        <v>924</v>
      </c>
      <c r="C2012" s="1" t="s">
        <v>3</v>
      </c>
      <c r="D2012" s="1">
        <v>0</v>
      </c>
      <c r="E2012" s="1">
        <v>559.50099</v>
      </c>
      <c r="F2012" s="5" t="s">
        <v>9</v>
      </c>
    </row>
    <row r="2013" spans="1:6" x14ac:dyDescent="0.25">
      <c r="A2013">
        <f t="shared" si="31"/>
        <v>2009</v>
      </c>
      <c r="B2013" s="1">
        <v>925</v>
      </c>
      <c r="C2013" s="1" t="s">
        <v>3</v>
      </c>
      <c r="D2013" s="1">
        <v>0</v>
      </c>
      <c r="E2013" s="1">
        <v>643.39058899999998</v>
      </c>
      <c r="F2013" s="5" t="s">
        <v>9</v>
      </c>
    </row>
    <row r="2014" spans="1:6" x14ac:dyDescent="0.25">
      <c r="A2014">
        <f t="shared" si="31"/>
        <v>2010</v>
      </c>
      <c r="B2014" s="1">
        <v>926</v>
      </c>
      <c r="C2014" s="1" t="s">
        <v>3</v>
      </c>
      <c r="D2014" s="1">
        <v>0</v>
      </c>
      <c r="E2014" s="1">
        <v>179.67525900000001</v>
      </c>
      <c r="F2014" s="5" t="s">
        <v>9</v>
      </c>
    </row>
    <row r="2015" spans="1:6" x14ac:dyDescent="0.25">
      <c r="A2015">
        <f t="shared" si="31"/>
        <v>2011</v>
      </c>
      <c r="B2015" s="1">
        <v>927</v>
      </c>
      <c r="C2015" s="1" t="s">
        <v>3</v>
      </c>
      <c r="D2015" s="1">
        <v>0</v>
      </c>
      <c r="E2015" s="1">
        <v>595.66931399999999</v>
      </c>
      <c r="F2015" s="5" t="s">
        <v>9</v>
      </c>
    </row>
    <row r="2016" spans="1:6" x14ac:dyDescent="0.25">
      <c r="A2016">
        <f t="shared" si="31"/>
        <v>2012</v>
      </c>
      <c r="B2016" s="1">
        <v>928</v>
      </c>
      <c r="C2016" s="1" t="s">
        <v>3</v>
      </c>
      <c r="D2016" s="1">
        <v>0</v>
      </c>
      <c r="E2016" s="1">
        <v>482.00141200000002</v>
      </c>
      <c r="F2016" s="5" t="s">
        <v>9</v>
      </c>
    </row>
    <row r="2017" spans="1:6" x14ac:dyDescent="0.25">
      <c r="A2017">
        <f t="shared" si="31"/>
        <v>2013</v>
      </c>
      <c r="B2017" s="1">
        <v>929</v>
      </c>
      <c r="C2017" s="1" t="s">
        <v>3</v>
      </c>
      <c r="D2017" s="1">
        <v>0</v>
      </c>
      <c r="E2017" s="1">
        <v>613.458888</v>
      </c>
      <c r="F2017" s="5" t="s">
        <v>9</v>
      </c>
    </row>
    <row r="2018" spans="1:6" x14ac:dyDescent="0.25">
      <c r="A2018">
        <f t="shared" si="31"/>
        <v>2014</v>
      </c>
      <c r="B2018" s="1">
        <v>930</v>
      </c>
      <c r="C2018" s="1" t="s">
        <v>3</v>
      </c>
      <c r="D2018" s="1">
        <v>0</v>
      </c>
      <c r="E2018" s="1">
        <v>118.96445199999999</v>
      </c>
      <c r="F2018" s="5" t="s">
        <v>9</v>
      </c>
    </row>
    <row r="2019" spans="1:6" x14ac:dyDescent="0.25">
      <c r="A2019">
        <f t="shared" si="31"/>
        <v>2015</v>
      </c>
      <c r="B2019" s="1">
        <v>931</v>
      </c>
      <c r="C2019" s="1" t="s">
        <v>3</v>
      </c>
      <c r="D2019" s="1">
        <v>0</v>
      </c>
      <c r="E2019" s="1">
        <v>22.349675000000001</v>
      </c>
      <c r="F2019" s="5" t="s">
        <v>9</v>
      </c>
    </row>
    <row r="2020" spans="1:6" x14ac:dyDescent="0.25">
      <c r="A2020">
        <f t="shared" si="31"/>
        <v>2016</v>
      </c>
      <c r="B2020" s="1">
        <v>932</v>
      </c>
      <c r="C2020" s="1" t="s">
        <v>3</v>
      </c>
      <c r="D2020" s="1">
        <v>0</v>
      </c>
      <c r="E2020" s="1">
        <v>49.556271000000002</v>
      </c>
      <c r="F2020" s="5" t="s">
        <v>9</v>
      </c>
    </row>
    <row r="2021" spans="1:6" x14ac:dyDescent="0.25">
      <c r="A2021">
        <f t="shared" si="31"/>
        <v>2017</v>
      </c>
      <c r="B2021" s="1">
        <v>933</v>
      </c>
      <c r="C2021" s="1" t="s">
        <v>3</v>
      </c>
      <c r="D2021" s="1">
        <v>0</v>
      </c>
      <c r="E2021" s="1">
        <v>385.84376600000002</v>
      </c>
      <c r="F2021" s="5" t="s">
        <v>9</v>
      </c>
    </row>
    <row r="2022" spans="1:6" x14ac:dyDescent="0.25">
      <c r="A2022">
        <f t="shared" si="31"/>
        <v>2018</v>
      </c>
      <c r="B2022" s="1">
        <v>934</v>
      </c>
      <c r="C2022" s="1" t="s">
        <v>3</v>
      </c>
      <c r="D2022" s="1">
        <v>0</v>
      </c>
      <c r="E2022" s="1">
        <v>50.772950999999999</v>
      </c>
      <c r="F2022" s="5" t="s">
        <v>9</v>
      </c>
    </row>
    <row r="2023" spans="1:6" x14ac:dyDescent="0.25">
      <c r="A2023">
        <f t="shared" si="31"/>
        <v>2019</v>
      </c>
      <c r="B2023" s="1">
        <v>935</v>
      </c>
      <c r="C2023" s="1" t="s">
        <v>3</v>
      </c>
      <c r="D2023" s="1">
        <v>0</v>
      </c>
      <c r="E2023" s="1">
        <v>286.86003299999999</v>
      </c>
      <c r="F2023" s="5" t="s">
        <v>9</v>
      </c>
    </row>
    <row r="2024" spans="1:6" x14ac:dyDescent="0.25">
      <c r="A2024">
        <f t="shared" si="31"/>
        <v>2020</v>
      </c>
      <c r="B2024" s="1">
        <v>936</v>
      </c>
      <c r="C2024" s="1" t="s">
        <v>3</v>
      </c>
      <c r="D2024" s="1">
        <v>0</v>
      </c>
      <c r="E2024" s="1">
        <v>321.86593099999999</v>
      </c>
      <c r="F2024" s="5" t="s">
        <v>9</v>
      </c>
    </row>
    <row r="2025" spans="1:6" x14ac:dyDescent="0.25">
      <c r="A2025">
        <f t="shared" si="31"/>
        <v>2021</v>
      </c>
      <c r="B2025" s="1">
        <v>937</v>
      </c>
      <c r="C2025" s="1" t="s">
        <v>3</v>
      </c>
      <c r="D2025" s="1">
        <v>0</v>
      </c>
      <c r="E2025" s="1">
        <v>196.23170099999999</v>
      </c>
      <c r="F2025" s="5" t="s">
        <v>9</v>
      </c>
    </row>
    <row r="2026" spans="1:6" x14ac:dyDescent="0.25">
      <c r="A2026">
        <f t="shared" si="31"/>
        <v>2022</v>
      </c>
      <c r="B2026" s="1">
        <v>938</v>
      </c>
      <c r="C2026" s="1" t="s">
        <v>3</v>
      </c>
      <c r="D2026" s="1">
        <v>0</v>
      </c>
      <c r="E2026" s="1">
        <v>20.731168</v>
      </c>
      <c r="F2026" s="5" t="s">
        <v>9</v>
      </c>
    </row>
    <row r="2027" spans="1:6" x14ac:dyDescent="0.25">
      <c r="A2027">
        <f t="shared" si="31"/>
        <v>2023</v>
      </c>
      <c r="B2027" s="1">
        <v>939</v>
      </c>
      <c r="C2027" s="1" t="s">
        <v>3</v>
      </c>
      <c r="D2027" s="1">
        <v>0</v>
      </c>
      <c r="E2027" s="1">
        <v>2251.201579</v>
      </c>
      <c r="F2027" s="5" t="s">
        <v>9</v>
      </c>
    </row>
    <row r="2028" spans="1:6" x14ac:dyDescent="0.25">
      <c r="A2028">
        <f t="shared" si="31"/>
        <v>2024</v>
      </c>
      <c r="B2028" s="1">
        <v>940</v>
      </c>
      <c r="C2028" s="1" t="s">
        <v>3</v>
      </c>
      <c r="D2028" s="1">
        <v>0</v>
      </c>
      <c r="E2028" s="1">
        <v>544.96636799999999</v>
      </c>
      <c r="F2028" s="5" t="s">
        <v>9</v>
      </c>
    </row>
    <row r="2029" spans="1:6" x14ac:dyDescent="0.25">
      <c r="A2029">
        <f t="shared" si="31"/>
        <v>2025</v>
      </c>
      <c r="B2029" s="1">
        <v>943</v>
      </c>
      <c r="C2029" s="1" t="s">
        <v>3</v>
      </c>
      <c r="D2029" s="1">
        <v>0</v>
      </c>
      <c r="E2029" s="1">
        <v>1333.2057910000001</v>
      </c>
      <c r="F2029" s="5" t="s">
        <v>9</v>
      </c>
    </row>
    <row r="2030" spans="1:6" x14ac:dyDescent="0.25">
      <c r="A2030">
        <f t="shared" si="31"/>
        <v>2026</v>
      </c>
      <c r="B2030" s="1">
        <v>953</v>
      </c>
      <c r="C2030" s="1" t="s">
        <v>3</v>
      </c>
      <c r="D2030" s="1">
        <v>0</v>
      </c>
      <c r="E2030" s="1">
        <v>392.52281299999999</v>
      </c>
      <c r="F2030" s="5" t="s">
        <v>9</v>
      </c>
    </row>
    <row r="2031" spans="1:6" x14ac:dyDescent="0.25">
      <c r="A2031">
        <f t="shared" si="31"/>
        <v>2027</v>
      </c>
      <c r="B2031" s="1">
        <v>954</v>
      </c>
      <c r="C2031" s="1" t="s">
        <v>3</v>
      </c>
      <c r="D2031" s="1">
        <v>0</v>
      </c>
      <c r="E2031" s="1">
        <v>559.80454699999996</v>
      </c>
      <c r="F2031" s="5" t="s">
        <v>9</v>
      </c>
    </row>
    <row r="2032" spans="1:6" x14ac:dyDescent="0.25">
      <c r="A2032">
        <f t="shared" si="31"/>
        <v>2028</v>
      </c>
      <c r="B2032" s="1">
        <v>959</v>
      </c>
      <c r="C2032" s="1" t="s">
        <v>3</v>
      </c>
      <c r="D2032" s="1">
        <v>0</v>
      </c>
      <c r="E2032" s="1">
        <v>355.689975</v>
      </c>
      <c r="F2032" s="5" t="s">
        <v>9</v>
      </c>
    </row>
    <row r="2033" spans="1:6" x14ac:dyDescent="0.25">
      <c r="A2033">
        <f t="shared" si="31"/>
        <v>2029</v>
      </c>
      <c r="B2033" s="1">
        <v>960</v>
      </c>
      <c r="C2033" s="1" t="s">
        <v>3</v>
      </c>
      <c r="D2033" s="1">
        <v>0</v>
      </c>
      <c r="E2033" s="1">
        <v>490.70788700000003</v>
      </c>
      <c r="F2033" s="5" t="s">
        <v>9</v>
      </c>
    </row>
    <row r="2034" spans="1:6" x14ac:dyDescent="0.25">
      <c r="A2034">
        <f t="shared" si="31"/>
        <v>2030</v>
      </c>
      <c r="B2034" s="1">
        <v>961</v>
      </c>
      <c r="C2034" s="1" t="s">
        <v>3</v>
      </c>
      <c r="D2034" s="1">
        <v>0</v>
      </c>
      <c r="E2034" s="1">
        <v>357.20522499999998</v>
      </c>
      <c r="F2034" s="5" t="s">
        <v>9</v>
      </c>
    </row>
    <row r="2035" spans="1:6" x14ac:dyDescent="0.25">
      <c r="A2035">
        <f t="shared" si="31"/>
        <v>2031</v>
      </c>
      <c r="B2035" s="1">
        <v>962</v>
      </c>
      <c r="C2035" s="1" t="s">
        <v>3</v>
      </c>
      <c r="D2035" s="1">
        <v>0</v>
      </c>
      <c r="E2035" s="1">
        <v>1681.1651569999999</v>
      </c>
      <c r="F2035" s="5" t="s">
        <v>9</v>
      </c>
    </row>
    <row r="2036" spans="1:6" x14ac:dyDescent="0.25">
      <c r="A2036">
        <f t="shared" si="31"/>
        <v>2032</v>
      </c>
      <c r="B2036" s="1">
        <v>966</v>
      </c>
      <c r="C2036" s="1" t="s">
        <v>3</v>
      </c>
      <c r="D2036" s="1">
        <v>0</v>
      </c>
      <c r="E2036" s="1">
        <v>1002.958995</v>
      </c>
      <c r="F2036" s="5" t="s">
        <v>9</v>
      </c>
    </row>
    <row r="2037" spans="1:6" x14ac:dyDescent="0.25">
      <c r="A2037">
        <f t="shared" si="31"/>
        <v>2033</v>
      </c>
      <c r="B2037" s="1">
        <v>970</v>
      </c>
      <c r="C2037" s="1" t="s">
        <v>3</v>
      </c>
      <c r="D2037" s="1">
        <v>0</v>
      </c>
      <c r="E2037" s="1">
        <v>427.442611</v>
      </c>
      <c r="F2037" s="5" t="s">
        <v>9</v>
      </c>
    </row>
    <row r="2038" spans="1:6" x14ac:dyDescent="0.25">
      <c r="A2038">
        <f t="shared" si="31"/>
        <v>2034</v>
      </c>
      <c r="B2038" s="1">
        <v>971</v>
      </c>
      <c r="C2038" s="1" t="s">
        <v>3</v>
      </c>
      <c r="D2038" s="1">
        <v>0</v>
      </c>
      <c r="E2038" s="1">
        <v>1624.827655</v>
      </c>
      <c r="F2038" s="5" t="s">
        <v>9</v>
      </c>
    </row>
    <row r="2039" spans="1:6" x14ac:dyDescent="0.25">
      <c r="A2039">
        <f t="shared" si="31"/>
        <v>2035</v>
      </c>
      <c r="B2039" s="1">
        <v>973</v>
      </c>
      <c r="C2039" s="1" t="s">
        <v>3</v>
      </c>
      <c r="D2039" s="1">
        <v>0</v>
      </c>
      <c r="E2039" s="1">
        <v>1350.9603629999999</v>
      </c>
      <c r="F2039" s="5" t="s">
        <v>9</v>
      </c>
    </row>
    <row r="2040" spans="1:6" x14ac:dyDescent="0.25">
      <c r="A2040">
        <f t="shared" si="31"/>
        <v>2036</v>
      </c>
      <c r="B2040" s="1">
        <v>977</v>
      </c>
      <c r="C2040" s="1" t="s">
        <v>3</v>
      </c>
      <c r="D2040" s="1">
        <v>0</v>
      </c>
      <c r="E2040" s="1">
        <v>458.15398800000003</v>
      </c>
      <c r="F2040" s="5" t="s">
        <v>9</v>
      </c>
    </row>
    <row r="2041" spans="1:6" x14ac:dyDescent="0.25">
      <c r="A2041">
        <f t="shared" si="31"/>
        <v>2037</v>
      </c>
      <c r="B2041" s="1">
        <v>982</v>
      </c>
      <c r="C2041" s="1" t="s">
        <v>3</v>
      </c>
      <c r="D2041" s="1">
        <v>0</v>
      </c>
      <c r="E2041" s="1">
        <v>422.81304899999998</v>
      </c>
      <c r="F2041" s="5" t="s">
        <v>9</v>
      </c>
    </row>
    <row r="2042" spans="1:6" x14ac:dyDescent="0.25">
      <c r="A2042">
        <f t="shared" si="31"/>
        <v>2038</v>
      </c>
      <c r="B2042" s="1">
        <v>983</v>
      </c>
      <c r="C2042" s="1" t="s">
        <v>3</v>
      </c>
      <c r="D2042" s="1">
        <v>0</v>
      </c>
      <c r="E2042" s="1">
        <v>1265.1882519999999</v>
      </c>
      <c r="F2042" s="5" t="s">
        <v>9</v>
      </c>
    </row>
    <row r="2043" spans="1:6" x14ac:dyDescent="0.25">
      <c r="A2043">
        <f t="shared" si="31"/>
        <v>2039</v>
      </c>
      <c r="B2043" s="1">
        <v>984</v>
      </c>
      <c r="C2043" s="1" t="s">
        <v>3</v>
      </c>
      <c r="D2043" s="1">
        <v>0</v>
      </c>
      <c r="E2043" s="1">
        <v>1167.0890280000001</v>
      </c>
      <c r="F2043" s="5" t="s">
        <v>9</v>
      </c>
    </row>
    <row r="2044" spans="1:6" x14ac:dyDescent="0.25">
      <c r="A2044">
        <f t="shared" si="31"/>
        <v>2040</v>
      </c>
      <c r="B2044" s="1">
        <v>985</v>
      </c>
      <c r="C2044" s="1" t="s">
        <v>3</v>
      </c>
      <c r="D2044" s="1">
        <v>0</v>
      </c>
      <c r="E2044" s="1">
        <v>538.85962800000004</v>
      </c>
      <c r="F2044" s="5" t="s">
        <v>9</v>
      </c>
    </row>
    <row r="2045" spans="1:6" x14ac:dyDescent="0.25">
      <c r="A2045">
        <f t="shared" si="31"/>
        <v>2041</v>
      </c>
      <c r="B2045" s="1">
        <v>986</v>
      </c>
      <c r="C2045" s="1" t="s">
        <v>3</v>
      </c>
      <c r="D2045" s="1">
        <v>0</v>
      </c>
      <c r="E2045" s="1">
        <v>1341.359211</v>
      </c>
      <c r="F2045" s="5" t="s">
        <v>9</v>
      </c>
    </row>
    <row r="2046" spans="1:6" x14ac:dyDescent="0.25">
      <c r="A2046">
        <f t="shared" si="31"/>
        <v>2042</v>
      </c>
      <c r="B2046" s="1">
        <v>987</v>
      </c>
      <c r="C2046" s="1" t="s">
        <v>3</v>
      </c>
      <c r="D2046" s="1">
        <v>0</v>
      </c>
      <c r="E2046" s="1">
        <v>561.30245300000001</v>
      </c>
      <c r="F2046" s="5" t="s">
        <v>9</v>
      </c>
    </row>
    <row r="2047" spans="1:6" x14ac:dyDescent="0.25">
      <c r="A2047">
        <f t="shared" si="31"/>
        <v>2043</v>
      </c>
      <c r="B2047" s="1">
        <v>988</v>
      </c>
      <c r="C2047" s="1" t="s">
        <v>3</v>
      </c>
      <c r="D2047" s="1">
        <v>0</v>
      </c>
      <c r="E2047" s="1">
        <v>119.035856</v>
      </c>
      <c r="F2047" s="5" t="s">
        <v>9</v>
      </c>
    </row>
    <row r="2048" spans="1:6" x14ac:dyDescent="0.25">
      <c r="A2048">
        <f t="shared" si="31"/>
        <v>2044</v>
      </c>
      <c r="B2048" s="1">
        <v>989</v>
      </c>
      <c r="C2048" s="1" t="s">
        <v>3</v>
      </c>
      <c r="D2048" s="1">
        <v>0</v>
      </c>
      <c r="E2048" s="1">
        <v>45.279862999999999</v>
      </c>
      <c r="F2048" s="5" t="s">
        <v>9</v>
      </c>
    </row>
    <row r="2049" spans="1:6" x14ac:dyDescent="0.25">
      <c r="A2049">
        <f t="shared" si="31"/>
        <v>2045</v>
      </c>
      <c r="B2049" s="1">
        <v>990</v>
      </c>
      <c r="C2049" s="1" t="s">
        <v>3</v>
      </c>
      <c r="D2049" s="1">
        <v>0</v>
      </c>
      <c r="E2049" s="1">
        <v>60.181572000000003</v>
      </c>
      <c r="F2049" s="5" t="s">
        <v>9</v>
      </c>
    </row>
    <row r="2050" spans="1:6" x14ac:dyDescent="0.25">
      <c r="A2050">
        <f t="shared" si="31"/>
        <v>2046</v>
      </c>
      <c r="B2050" s="1">
        <v>991</v>
      </c>
      <c r="C2050" s="1" t="s">
        <v>3</v>
      </c>
      <c r="D2050" s="1">
        <v>0</v>
      </c>
      <c r="E2050" s="1">
        <v>34.456974000000002</v>
      </c>
      <c r="F2050" s="5" t="s">
        <v>9</v>
      </c>
    </row>
    <row r="2051" spans="1:6" x14ac:dyDescent="0.25">
      <c r="A2051">
        <f t="shared" si="31"/>
        <v>2047</v>
      </c>
      <c r="B2051" s="1">
        <v>992</v>
      </c>
      <c r="C2051" s="1" t="s">
        <v>3</v>
      </c>
      <c r="D2051" s="1">
        <v>0</v>
      </c>
      <c r="E2051" s="1">
        <v>276.81646999999998</v>
      </c>
      <c r="F2051" s="5" t="s">
        <v>9</v>
      </c>
    </row>
    <row r="2052" spans="1:6" x14ac:dyDescent="0.25">
      <c r="A2052">
        <f t="shared" si="31"/>
        <v>2048</v>
      </c>
      <c r="B2052" s="1">
        <v>993</v>
      </c>
      <c r="C2052" s="1" t="s">
        <v>3</v>
      </c>
      <c r="D2052" s="1">
        <v>0</v>
      </c>
      <c r="E2052" s="1">
        <v>319.33307600000001</v>
      </c>
      <c r="F2052" s="5" t="s">
        <v>9</v>
      </c>
    </row>
    <row r="2053" spans="1:6" x14ac:dyDescent="0.25">
      <c r="A2053">
        <f t="shared" si="31"/>
        <v>2049</v>
      </c>
      <c r="B2053" s="1">
        <v>994</v>
      </c>
      <c r="C2053" s="1" t="s">
        <v>3</v>
      </c>
      <c r="D2053" s="1">
        <v>0</v>
      </c>
      <c r="E2053" s="1">
        <v>266.36478</v>
      </c>
      <c r="F2053" s="5" t="s">
        <v>9</v>
      </c>
    </row>
    <row r="2054" spans="1:6" x14ac:dyDescent="0.25">
      <c r="A2054">
        <f t="shared" si="31"/>
        <v>2050</v>
      </c>
      <c r="B2054" s="1">
        <v>995</v>
      </c>
      <c r="C2054" s="1" t="s">
        <v>3</v>
      </c>
      <c r="D2054" s="1">
        <v>0</v>
      </c>
      <c r="E2054" s="1">
        <v>514.62706500000002</v>
      </c>
      <c r="F2054" s="5" t="s">
        <v>9</v>
      </c>
    </row>
    <row r="2055" spans="1:6" x14ac:dyDescent="0.25">
      <c r="A2055">
        <f t="shared" ref="A2055:A2118" si="32">A2054+1</f>
        <v>2051</v>
      </c>
      <c r="B2055" s="1">
        <v>997</v>
      </c>
      <c r="C2055" s="1" t="s">
        <v>3</v>
      </c>
      <c r="D2055" s="1">
        <v>0</v>
      </c>
      <c r="E2055" s="1">
        <v>836.47103200000004</v>
      </c>
      <c r="F2055" s="5" t="s">
        <v>9</v>
      </c>
    </row>
    <row r="2056" spans="1:6" x14ac:dyDescent="0.25">
      <c r="A2056">
        <f t="shared" si="32"/>
        <v>2052</v>
      </c>
      <c r="B2056" s="1">
        <v>998</v>
      </c>
      <c r="C2056" s="1" t="s">
        <v>3</v>
      </c>
      <c r="D2056" s="1">
        <v>0</v>
      </c>
      <c r="E2056" s="1">
        <v>111.983328</v>
      </c>
      <c r="F2056" s="5" t="s">
        <v>9</v>
      </c>
    </row>
    <row r="2057" spans="1:6" x14ac:dyDescent="0.25">
      <c r="A2057">
        <f t="shared" si="32"/>
        <v>2053</v>
      </c>
      <c r="B2057" s="1">
        <v>999</v>
      </c>
      <c r="C2057" s="1" t="s">
        <v>3</v>
      </c>
      <c r="D2057" s="1">
        <v>0</v>
      </c>
      <c r="E2057" s="1">
        <v>399.69278000000003</v>
      </c>
      <c r="F2057" s="5" t="s">
        <v>9</v>
      </c>
    </row>
    <row r="2058" spans="1:6" x14ac:dyDescent="0.25">
      <c r="A2058">
        <f t="shared" si="32"/>
        <v>2054</v>
      </c>
      <c r="B2058" s="1">
        <v>1000</v>
      </c>
      <c r="C2058" s="1" t="s">
        <v>3</v>
      </c>
      <c r="D2058" s="1">
        <v>0</v>
      </c>
      <c r="E2058" s="1">
        <v>124.143393</v>
      </c>
      <c r="F2058" s="5" t="s">
        <v>9</v>
      </c>
    </row>
    <row r="2059" spans="1:6" x14ac:dyDescent="0.25">
      <c r="A2059">
        <f t="shared" si="32"/>
        <v>2055</v>
      </c>
      <c r="B2059" s="1">
        <v>1001</v>
      </c>
      <c r="C2059" s="1" t="s">
        <v>3</v>
      </c>
      <c r="D2059" s="1">
        <v>0</v>
      </c>
      <c r="E2059" s="1">
        <v>413.54906299999999</v>
      </c>
      <c r="F2059" s="5" t="s">
        <v>9</v>
      </c>
    </row>
    <row r="2060" spans="1:6" x14ac:dyDescent="0.25">
      <c r="A2060">
        <f t="shared" si="32"/>
        <v>2056</v>
      </c>
      <c r="B2060" s="1">
        <v>1002</v>
      </c>
      <c r="C2060" s="1" t="s">
        <v>3</v>
      </c>
      <c r="D2060" s="1">
        <v>0</v>
      </c>
      <c r="E2060" s="1">
        <v>110.29293699999999</v>
      </c>
      <c r="F2060" s="5" t="s">
        <v>9</v>
      </c>
    </row>
    <row r="2061" spans="1:6" x14ac:dyDescent="0.25">
      <c r="A2061">
        <f t="shared" si="32"/>
        <v>2057</v>
      </c>
      <c r="B2061" s="1">
        <v>1003</v>
      </c>
      <c r="C2061" s="1" t="s">
        <v>3</v>
      </c>
      <c r="D2061" s="1">
        <v>0</v>
      </c>
      <c r="E2061" s="1">
        <v>229.05147700000001</v>
      </c>
      <c r="F2061" s="5" t="s">
        <v>9</v>
      </c>
    </row>
    <row r="2062" spans="1:6" x14ac:dyDescent="0.25">
      <c r="A2062">
        <f t="shared" si="32"/>
        <v>2058</v>
      </c>
      <c r="B2062" s="1">
        <v>1004</v>
      </c>
      <c r="C2062" s="1" t="s">
        <v>3</v>
      </c>
      <c r="D2062" s="1">
        <v>0</v>
      </c>
      <c r="E2062" s="1">
        <v>606.27501400000006</v>
      </c>
      <c r="F2062" s="5" t="s">
        <v>9</v>
      </c>
    </row>
    <row r="2063" spans="1:6" x14ac:dyDescent="0.25">
      <c r="A2063">
        <f t="shared" si="32"/>
        <v>2059</v>
      </c>
      <c r="B2063" s="1">
        <v>1005</v>
      </c>
      <c r="C2063" s="1" t="s">
        <v>3</v>
      </c>
      <c r="D2063" s="1">
        <v>0</v>
      </c>
      <c r="E2063" s="1">
        <v>236.51061000000001</v>
      </c>
      <c r="F2063" s="5" t="s">
        <v>9</v>
      </c>
    </row>
    <row r="2064" spans="1:6" x14ac:dyDescent="0.25">
      <c r="A2064">
        <f t="shared" si="32"/>
        <v>2060</v>
      </c>
      <c r="B2064" s="1">
        <v>1006</v>
      </c>
      <c r="C2064" s="1" t="s">
        <v>3</v>
      </c>
      <c r="D2064" s="1">
        <v>0</v>
      </c>
      <c r="E2064" s="1">
        <v>89.352147000000002</v>
      </c>
      <c r="F2064" s="5" t="s">
        <v>9</v>
      </c>
    </row>
    <row r="2065" spans="1:6" x14ac:dyDescent="0.25">
      <c r="A2065">
        <f t="shared" si="32"/>
        <v>2061</v>
      </c>
      <c r="B2065" s="1">
        <v>1007</v>
      </c>
      <c r="C2065" s="1" t="s">
        <v>3</v>
      </c>
      <c r="D2065" s="1">
        <v>0</v>
      </c>
      <c r="E2065" s="1">
        <v>897.46643500000005</v>
      </c>
      <c r="F2065" s="5" t="s">
        <v>9</v>
      </c>
    </row>
    <row r="2066" spans="1:6" x14ac:dyDescent="0.25">
      <c r="A2066">
        <f t="shared" si="32"/>
        <v>2062</v>
      </c>
      <c r="B2066" s="1">
        <v>1016</v>
      </c>
      <c r="C2066" s="1" t="s">
        <v>3</v>
      </c>
      <c r="D2066" s="1">
        <v>0</v>
      </c>
      <c r="E2066" s="1">
        <v>1415.0882859999999</v>
      </c>
      <c r="F2066" s="5" t="s">
        <v>9</v>
      </c>
    </row>
    <row r="2067" spans="1:6" x14ac:dyDescent="0.25">
      <c r="A2067">
        <f t="shared" si="32"/>
        <v>2063</v>
      </c>
      <c r="B2067" s="1">
        <v>1021</v>
      </c>
      <c r="C2067" s="1" t="s">
        <v>3</v>
      </c>
      <c r="D2067" s="1">
        <v>0</v>
      </c>
      <c r="E2067" s="1">
        <v>68.278919000000002</v>
      </c>
      <c r="F2067" s="5" t="s">
        <v>9</v>
      </c>
    </row>
    <row r="2068" spans="1:6" x14ac:dyDescent="0.25">
      <c r="A2068">
        <f t="shared" si="32"/>
        <v>2064</v>
      </c>
      <c r="B2068" s="1">
        <v>1026</v>
      </c>
      <c r="C2068" s="1" t="s">
        <v>3</v>
      </c>
      <c r="D2068" s="1">
        <v>0</v>
      </c>
      <c r="E2068" s="1">
        <v>1148.8983270000001</v>
      </c>
      <c r="F2068" s="5" t="s">
        <v>9</v>
      </c>
    </row>
    <row r="2069" spans="1:6" x14ac:dyDescent="0.25">
      <c r="A2069">
        <f t="shared" si="32"/>
        <v>2065</v>
      </c>
      <c r="B2069" s="1">
        <v>1042</v>
      </c>
      <c r="C2069" s="1" t="s">
        <v>3</v>
      </c>
      <c r="D2069" s="1">
        <v>0</v>
      </c>
      <c r="E2069" s="1">
        <v>266.91011600000002</v>
      </c>
      <c r="F2069" s="5" t="s">
        <v>9</v>
      </c>
    </row>
    <row r="2070" spans="1:6" x14ac:dyDescent="0.25">
      <c r="A2070">
        <f t="shared" si="32"/>
        <v>2066</v>
      </c>
      <c r="B2070" s="1">
        <v>1053</v>
      </c>
      <c r="C2070" s="1" t="s">
        <v>3</v>
      </c>
      <c r="D2070" s="1">
        <v>0</v>
      </c>
      <c r="E2070" s="1">
        <v>915.29921000000002</v>
      </c>
      <c r="F2070" s="5" t="s">
        <v>9</v>
      </c>
    </row>
    <row r="2071" spans="1:6" x14ac:dyDescent="0.25">
      <c r="A2071">
        <f t="shared" si="32"/>
        <v>2067</v>
      </c>
      <c r="B2071" s="1">
        <v>1054</v>
      </c>
      <c r="C2071" s="1" t="s">
        <v>3</v>
      </c>
      <c r="D2071" s="1">
        <v>0</v>
      </c>
      <c r="E2071" s="1">
        <v>232.05061499999999</v>
      </c>
      <c r="F2071" s="5" t="s">
        <v>9</v>
      </c>
    </row>
    <row r="2072" spans="1:6" x14ac:dyDescent="0.25">
      <c r="A2072">
        <f t="shared" si="32"/>
        <v>2068</v>
      </c>
      <c r="B2072" s="1">
        <v>1056</v>
      </c>
      <c r="C2072" s="1" t="s">
        <v>3</v>
      </c>
      <c r="D2072" s="1">
        <v>0</v>
      </c>
      <c r="E2072" s="1">
        <v>269.14370100000002</v>
      </c>
      <c r="F2072" s="5" t="s">
        <v>9</v>
      </c>
    </row>
    <row r="2073" spans="1:6" x14ac:dyDescent="0.25">
      <c r="A2073">
        <f t="shared" si="32"/>
        <v>2069</v>
      </c>
      <c r="B2073" s="1">
        <v>1059</v>
      </c>
      <c r="C2073" s="1" t="s">
        <v>3</v>
      </c>
      <c r="D2073" s="1">
        <v>0</v>
      </c>
      <c r="E2073" s="1">
        <v>791.60944600000005</v>
      </c>
      <c r="F2073" s="5" t="s">
        <v>9</v>
      </c>
    </row>
    <row r="2074" spans="1:6" x14ac:dyDescent="0.25">
      <c r="A2074">
        <f t="shared" si="32"/>
        <v>2070</v>
      </c>
      <c r="B2074" s="1">
        <v>1060</v>
      </c>
      <c r="C2074" s="1" t="s">
        <v>3</v>
      </c>
      <c r="D2074" s="1">
        <v>0</v>
      </c>
      <c r="E2074" s="1">
        <v>495.48395199999999</v>
      </c>
      <c r="F2074" s="5" t="s">
        <v>9</v>
      </c>
    </row>
    <row r="2075" spans="1:6" x14ac:dyDescent="0.25">
      <c r="A2075">
        <f t="shared" si="32"/>
        <v>2071</v>
      </c>
      <c r="B2075" s="1">
        <v>1061</v>
      </c>
      <c r="C2075" s="1" t="s">
        <v>3</v>
      </c>
      <c r="D2075" s="1">
        <v>0</v>
      </c>
      <c r="E2075" s="1">
        <v>725.37037399999997</v>
      </c>
      <c r="F2075" s="5" t="s">
        <v>9</v>
      </c>
    </row>
    <row r="2076" spans="1:6" x14ac:dyDescent="0.25">
      <c r="A2076">
        <f t="shared" si="32"/>
        <v>2072</v>
      </c>
      <c r="B2076" s="1">
        <v>1062</v>
      </c>
      <c r="C2076" s="1" t="s">
        <v>3</v>
      </c>
      <c r="D2076" s="1">
        <v>0</v>
      </c>
      <c r="E2076" s="1">
        <v>453.67054200000001</v>
      </c>
      <c r="F2076" s="5" t="s">
        <v>9</v>
      </c>
    </row>
    <row r="2077" spans="1:6" x14ac:dyDescent="0.25">
      <c r="A2077">
        <f t="shared" si="32"/>
        <v>2073</v>
      </c>
      <c r="B2077" s="1">
        <v>1063</v>
      </c>
      <c r="C2077" s="1" t="s">
        <v>3</v>
      </c>
      <c r="D2077" s="1">
        <v>0</v>
      </c>
      <c r="E2077" s="1">
        <v>146.31385700000001</v>
      </c>
      <c r="F2077" s="5" t="s">
        <v>9</v>
      </c>
    </row>
    <row r="2078" spans="1:6" x14ac:dyDescent="0.25">
      <c r="A2078">
        <f t="shared" si="32"/>
        <v>2074</v>
      </c>
      <c r="B2078" s="1">
        <v>1065</v>
      </c>
      <c r="C2078" s="1" t="s">
        <v>3</v>
      </c>
      <c r="D2078" s="1">
        <v>0</v>
      </c>
      <c r="E2078" s="1">
        <v>642.12010999999995</v>
      </c>
      <c r="F2078" s="5" t="s">
        <v>9</v>
      </c>
    </row>
    <row r="2079" spans="1:6" x14ac:dyDescent="0.25">
      <c r="A2079">
        <f t="shared" si="32"/>
        <v>2075</v>
      </c>
      <c r="B2079" s="1">
        <v>1070</v>
      </c>
      <c r="C2079" s="1" t="s">
        <v>3</v>
      </c>
      <c r="D2079" s="1">
        <v>0</v>
      </c>
      <c r="E2079" s="1">
        <v>825.43007799999998</v>
      </c>
      <c r="F2079" s="5" t="s">
        <v>9</v>
      </c>
    </row>
    <row r="2080" spans="1:6" x14ac:dyDescent="0.25">
      <c r="A2080">
        <f t="shared" si="32"/>
        <v>2076</v>
      </c>
      <c r="B2080" s="1">
        <v>1075</v>
      </c>
      <c r="C2080" s="1" t="s">
        <v>3</v>
      </c>
      <c r="D2080" s="1">
        <v>0</v>
      </c>
      <c r="E2080" s="1">
        <v>1960.3743850000001</v>
      </c>
      <c r="F2080" s="5" t="s">
        <v>9</v>
      </c>
    </row>
    <row r="2081" spans="1:6" x14ac:dyDescent="0.25">
      <c r="A2081">
        <f t="shared" si="32"/>
        <v>2077</v>
      </c>
      <c r="B2081" s="1">
        <v>1076</v>
      </c>
      <c r="C2081" s="1" t="s">
        <v>3</v>
      </c>
      <c r="D2081" s="1">
        <v>0</v>
      </c>
      <c r="E2081" s="1">
        <v>1734.319898</v>
      </c>
      <c r="F2081" s="5" t="s">
        <v>9</v>
      </c>
    </row>
    <row r="2082" spans="1:6" x14ac:dyDescent="0.25">
      <c r="A2082">
        <f t="shared" si="32"/>
        <v>2078</v>
      </c>
      <c r="B2082" s="1">
        <v>1077</v>
      </c>
      <c r="C2082" s="1" t="s">
        <v>3</v>
      </c>
      <c r="D2082" s="1">
        <v>0</v>
      </c>
      <c r="E2082" s="1">
        <v>1781.862603</v>
      </c>
      <c r="F2082" s="5" t="s">
        <v>9</v>
      </c>
    </row>
    <row r="2083" spans="1:6" x14ac:dyDescent="0.25">
      <c r="A2083">
        <f t="shared" si="32"/>
        <v>2079</v>
      </c>
      <c r="B2083" s="1">
        <v>1078</v>
      </c>
      <c r="C2083" s="1" t="s">
        <v>3</v>
      </c>
      <c r="D2083" s="1">
        <v>0</v>
      </c>
      <c r="E2083" s="1">
        <v>379.442543</v>
      </c>
      <c r="F2083" s="5" t="s">
        <v>9</v>
      </c>
    </row>
    <row r="2084" spans="1:6" x14ac:dyDescent="0.25">
      <c r="A2084">
        <f t="shared" si="32"/>
        <v>2080</v>
      </c>
      <c r="B2084" s="1">
        <v>1079</v>
      </c>
      <c r="C2084" s="1" t="s">
        <v>3</v>
      </c>
      <c r="D2084" s="1">
        <v>0</v>
      </c>
      <c r="E2084" s="1">
        <v>390.34576299999998</v>
      </c>
      <c r="F2084" s="5" t="s">
        <v>9</v>
      </c>
    </row>
    <row r="2085" spans="1:6" x14ac:dyDescent="0.25">
      <c r="A2085">
        <f t="shared" si="32"/>
        <v>2081</v>
      </c>
      <c r="B2085" s="1">
        <v>1080</v>
      </c>
      <c r="C2085" s="1" t="s">
        <v>3</v>
      </c>
      <c r="D2085" s="1">
        <v>0</v>
      </c>
      <c r="E2085" s="1">
        <v>398.74631699999998</v>
      </c>
      <c r="F2085" s="5" t="s">
        <v>9</v>
      </c>
    </row>
    <row r="2086" spans="1:6" x14ac:dyDescent="0.25">
      <c r="A2086">
        <f t="shared" si="32"/>
        <v>2082</v>
      </c>
      <c r="B2086" s="1">
        <v>1081</v>
      </c>
      <c r="C2086" s="1" t="s">
        <v>3</v>
      </c>
      <c r="D2086" s="1">
        <v>0</v>
      </c>
      <c r="E2086" s="1">
        <v>383.27529600000003</v>
      </c>
      <c r="F2086" s="5" t="s">
        <v>9</v>
      </c>
    </row>
    <row r="2087" spans="1:6" x14ac:dyDescent="0.25">
      <c r="A2087">
        <f t="shared" si="32"/>
        <v>2083</v>
      </c>
      <c r="B2087" s="1">
        <v>1082</v>
      </c>
      <c r="C2087" s="1" t="s">
        <v>3</v>
      </c>
      <c r="D2087" s="1">
        <v>0</v>
      </c>
      <c r="E2087" s="1">
        <v>32.534647</v>
      </c>
      <c r="F2087" s="5" t="s">
        <v>9</v>
      </c>
    </row>
    <row r="2088" spans="1:6" x14ac:dyDescent="0.25">
      <c r="A2088">
        <f t="shared" si="32"/>
        <v>2084</v>
      </c>
      <c r="B2088" s="1">
        <v>1083</v>
      </c>
      <c r="C2088" s="1" t="s">
        <v>3</v>
      </c>
      <c r="D2088" s="1">
        <v>0</v>
      </c>
      <c r="E2088" s="1">
        <v>34.254136000000003</v>
      </c>
      <c r="F2088" s="5" t="s">
        <v>9</v>
      </c>
    </row>
    <row r="2089" spans="1:6" x14ac:dyDescent="0.25">
      <c r="A2089">
        <f t="shared" si="32"/>
        <v>2085</v>
      </c>
      <c r="B2089" s="1">
        <v>1084</v>
      </c>
      <c r="C2089" s="1" t="s">
        <v>3</v>
      </c>
      <c r="D2089" s="1">
        <v>0</v>
      </c>
      <c r="E2089" s="1">
        <v>13.793184999999999</v>
      </c>
      <c r="F2089" s="5" t="s">
        <v>9</v>
      </c>
    </row>
    <row r="2090" spans="1:6" x14ac:dyDescent="0.25">
      <c r="A2090">
        <f t="shared" si="32"/>
        <v>2086</v>
      </c>
      <c r="B2090" s="1">
        <v>1085</v>
      </c>
      <c r="C2090" s="1" t="s">
        <v>3</v>
      </c>
      <c r="D2090" s="1">
        <v>0</v>
      </c>
      <c r="E2090" s="1">
        <v>13.49973</v>
      </c>
      <c r="F2090" s="5" t="s">
        <v>9</v>
      </c>
    </row>
    <row r="2091" spans="1:6" x14ac:dyDescent="0.25">
      <c r="A2091">
        <f t="shared" si="32"/>
        <v>2087</v>
      </c>
      <c r="B2091" s="1">
        <v>1086</v>
      </c>
      <c r="C2091" s="1" t="s">
        <v>3</v>
      </c>
      <c r="D2091" s="1">
        <v>0</v>
      </c>
      <c r="E2091" s="1">
        <v>27.802520999999999</v>
      </c>
      <c r="F2091" s="5" t="s">
        <v>9</v>
      </c>
    </row>
    <row r="2092" spans="1:6" x14ac:dyDescent="0.25">
      <c r="A2092">
        <f t="shared" si="32"/>
        <v>2088</v>
      </c>
      <c r="B2092" s="1">
        <v>1087</v>
      </c>
      <c r="C2092" s="1" t="s">
        <v>3</v>
      </c>
      <c r="D2092" s="1">
        <v>0</v>
      </c>
      <c r="E2092" s="1">
        <v>12.312588</v>
      </c>
      <c r="F2092" s="5" t="s">
        <v>9</v>
      </c>
    </row>
    <row r="2093" spans="1:6" x14ac:dyDescent="0.25">
      <c r="A2093">
        <f t="shared" si="32"/>
        <v>2089</v>
      </c>
      <c r="B2093" s="1">
        <v>1088</v>
      </c>
      <c r="C2093" s="1" t="s">
        <v>3</v>
      </c>
      <c r="D2093" s="1">
        <v>0</v>
      </c>
      <c r="E2093" s="1">
        <v>44.752983999999998</v>
      </c>
      <c r="F2093" s="5" t="s">
        <v>9</v>
      </c>
    </row>
    <row r="2094" spans="1:6" x14ac:dyDescent="0.25">
      <c r="A2094">
        <f t="shared" si="32"/>
        <v>2090</v>
      </c>
      <c r="B2094" s="1">
        <v>1089</v>
      </c>
      <c r="C2094" s="1" t="s">
        <v>3</v>
      </c>
      <c r="D2094" s="1">
        <v>0</v>
      </c>
      <c r="E2094" s="1">
        <v>23.096056000000001</v>
      </c>
      <c r="F2094" s="5" t="s">
        <v>9</v>
      </c>
    </row>
    <row r="2095" spans="1:6" x14ac:dyDescent="0.25">
      <c r="A2095">
        <f t="shared" si="32"/>
        <v>2091</v>
      </c>
      <c r="B2095" s="1">
        <v>1090</v>
      </c>
      <c r="C2095" s="1" t="s">
        <v>3</v>
      </c>
      <c r="D2095" s="1">
        <v>0</v>
      </c>
      <c r="E2095" s="1">
        <v>42.434001000000002</v>
      </c>
      <c r="F2095" s="5" t="s">
        <v>9</v>
      </c>
    </row>
    <row r="2096" spans="1:6" x14ac:dyDescent="0.25">
      <c r="A2096">
        <f t="shared" si="32"/>
        <v>2092</v>
      </c>
      <c r="B2096" s="1">
        <v>1091</v>
      </c>
      <c r="C2096" s="1" t="s">
        <v>3</v>
      </c>
      <c r="D2096" s="1">
        <v>0</v>
      </c>
      <c r="E2096" s="1">
        <v>21.399011999999999</v>
      </c>
      <c r="F2096" s="5" t="s">
        <v>9</v>
      </c>
    </row>
    <row r="2097" spans="1:6" x14ac:dyDescent="0.25">
      <c r="A2097">
        <f t="shared" si="32"/>
        <v>2093</v>
      </c>
      <c r="B2097" s="1">
        <v>1092</v>
      </c>
      <c r="C2097" s="1" t="s">
        <v>3</v>
      </c>
      <c r="D2097" s="1">
        <v>0</v>
      </c>
      <c r="E2097" s="1">
        <v>131.32866799999999</v>
      </c>
      <c r="F2097" s="5" t="s">
        <v>9</v>
      </c>
    </row>
    <row r="2098" spans="1:6" x14ac:dyDescent="0.25">
      <c r="A2098">
        <f t="shared" si="32"/>
        <v>2094</v>
      </c>
      <c r="B2098" s="1">
        <v>1093</v>
      </c>
      <c r="C2098" s="1" t="s">
        <v>3</v>
      </c>
      <c r="D2098" s="1">
        <v>0</v>
      </c>
      <c r="E2098" s="1">
        <v>135.18188000000001</v>
      </c>
      <c r="F2098" s="5" t="s">
        <v>9</v>
      </c>
    </row>
    <row r="2099" spans="1:6" x14ac:dyDescent="0.25">
      <c r="A2099">
        <f t="shared" si="32"/>
        <v>2095</v>
      </c>
      <c r="B2099" s="1">
        <v>1094</v>
      </c>
      <c r="C2099" s="1" t="s">
        <v>3</v>
      </c>
      <c r="D2099" s="1">
        <v>0</v>
      </c>
      <c r="E2099" s="1">
        <v>54.419842000000003</v>
      </c>
      <c r="F2099" s="5" t="s">
        <v>9</v>
      </c>
    </row>
    <row r="2100" spans="1:6" x14ac:dyDescent="0.25">
      <c r="A2100">
        <f t="shared" si="32"/>
        <v>2096</v>
      </c>
      <c r="B2100" s="1">
        <v>1095</v>
      </c>
      <c r="C2100" s="1" t="s">
        <v>3</v>
      </c>
      <c r="D2100" s="1">
        <v>0</v>
      </c>
      <c r="E2100" s="1">
        <v>49.327005999999997</v>
      </c>
      <c r="F2100" s="5" t="s">
        <v>9</v>
      </c>
    </row>
    <row r="2101" spans="1:6" x14ac:dyDescent="0.25">
      <c r="A2101">
        <f t="shared" si="32"/>
        <v>2097</v>
      </c>
      <c r="B2101" s="1">
        <v>1096</v>
      </c>
      <c r="C2101" s="1" t="s">
        <v>3</v>
      </c>
      <c r="D2101" s="1">
        <v>0</v>
      </c>
      <c r="E2101" s="1">
        <v>87.327038999999999</v>
      </c>
      <c r="F2101" s="5" t="s">
        <v>9</v>
      </c>
    </row>
    <row r="2102" spans="1:6" x14ac:dyDescent="0.25">
      <c r="A2102">
        <f t="shared" si="32"/>
        <v>2098</v>
      </c>
      <c r="B2102" s="1">
        <v>1097</v>
      </c>
      <c r="C2102" s="1" t="s">
        <v>3</v>
      </c>
      <c r="D2102" s="1">
        <v>0</v>
      </c>
      <c r="E2102" s="1">
        <v>78.063552000000001</v>
      </c>
      <c r="F2102" s="5" t="s">
        <v>9</v>
      </c>
    </row>
    <row r="2103" spans="1:6" x14ac:dyDescent="0.25">
      <c r="A2103">
        <f t="shared" si="32"/>
        <v>2099</v>
      </c>
      <c r="B2103" s="1">
        <v>1098</v>
      </c>
      <c r="C2103" s="1" t="s">
        <v>3</v>
      </c>
      <c r="D2103" s="1">
        <v>0</v>
      </c>
      <c r="E2103" s="1">
        <v>94.989268999999993</v>
      </c>
      <c r="F2103" s="5" t="s">
        <v>9</v>
      </c>
    </row>
    <row r="2104" spans="1:6" x14ac:dyDescent="0.25">
      <c r="A2104">
        <f t="shared" si="32"/>
        <v>2100</v>
      </c>
      <c r="B2104" s="1">
        <v>1099</v>
      </c>
      <c r="C2104" s="1" t="s">
        <v>3</v>
      </c>
      <c r="D2104" s="1">
        <v>0</v>
      </c>
      <c r="E2104" s="1">
        <v>53.111629999999998</v>
      </c>
      <c r="F2104" s="5" t="s">
        <v>9</v>
      </c>
    </row>
    <row r="2105" spans="1:6" x14ac:dyDescent="0.25">
      <c r="A2105">
        <f t="shared" si="32"/>
        <v>2101</v>
      </c>
      <c r="B2105" s="1">
        <v>1100</v>
      </c>
      <c r="C2105" s="1" t="s">
        <v>3</v>
      </c>
      <c r="D2105" s="1">
        <v>0</v>
      </c>
      <c r="E2105" s="1">
        <v>22.134585999999999</v>
      </c>
      <c r="F2105" s="5" t="s">
        <v>9</v>
      </c>
    </row>
    <row r="2106" spans="1:6" x14ac:dyDescent="0.25">
      <c r="A2106">
        <f t="shared" si="32"/>
        <v>2102</v>
      </c>
      <c r="B2106" s="1">
        <v>1101</v>
      </c>
      <c r="C2106" s="1" t="s">
        <v>3</v>
      </c>
      <c r="D2106" s="1">
        <v>0</v>
      </c>
      <c r="E2106" s="1">
        <v>35.389436000000003</v>
      </c>
      <c r="F2106" s="5" t="s">
        <v>9</v>
      </c>
    </row>
    <row r="2107" spans="1:6" x14ac:dyDescent="0.25">
      <c r="A2107">
        <f t="shared" si="32"/>
        <v>2103</v>
      </c>
      <c r="B2107" s="1">
        <v>1102</v>
      </c>
      <c r="C2107" s="1" t="s">
        <v>3</v>
      </c>
      <c r="D2107" s="1">
        <v>0</v>
      </c>
      <c r="E2107" s="1">
        <v>21.422989000000001</v>
      </c>
      <c r="F2107" s="5" t="s">
        <v>9</v>
      </c>
    </row>
    <row r="2108" spans="1:6" x14ac:dyDescent="0.25">
      <c r="A2108">
        <f t="shared" si="32"/>
        <v>2104</v>
      </c>
      <c r="B2108" s="1">
        <v>1103</v>
      </c>
      <c r="C2108" s="1" t="s">
        <v>3</v>
      </c>
      <c r="D2108" s="1">
        <v>0</v>
      </c>
      <c r="E2108" s="1">
        <v>35.373044999999998</v>
      </c>
      <c r="F2108" s="5" t="s">
        <v>9</v>
      </c>
    </row>
    <row r="2109" spans="1:6" x14ac:dyDescent="0.25">
      <c r="A2109">
        <f t="shared" si="32"/>
        <v>2105</v>
      </c>
      <c r="B2109" s="1">
        <v>1104</v>
      </c>
      <c r="C2109" s="1" t="s">
        <v>3</v>
      </c>
      <c r="D2109" s="1">
        <v>0</v>
      </c>
      <c r="E2109" s="1">
        <v>23.359023000000001</v>
      </c>
      <c r="F2109" s="5" t="s">
        <v>9</v>
      </c>
    </row>
    <row r="2110" spans="1:6" x14ac:dyDescent="0.25">
      <c r="A2110">
        <f t="shared" si="32"/>
        <v>2106</v>
      </c>
      <c r="B2110" s="1">
        <v>1105</v>
      </c>
      <c r="C2110" s="1" t="s">
        <v>3</v>
      </c>
      <c r="D2110" s="1">
        <v>0</v>
      </c>
      <c r="E2110" s="1">
        <v>25.842178000000001</v>
      </c>
      <c r="F2110" s="5" t="s">
        <v>9</v>
      </c>
    </row>
    <row r="2111" spans="1:6" x14ac:dyDescent="0.25">
      <c r="A2111">
        <f t="shared" si="32"/>
        <v>2107</v>
      </c>
      <c r="B2111" s="1">
        <v>1106</v>
      </c>
      <c r="C2111" s="1" t="s">
        <v>3</v>
      </c>
      <c r="D2111" s="1">
        <v>0</v>
      </c>
      <c r="E2111" s="1">
        <v>30.119488</v>
      </c>
      <c r="F2111" s="5" t="s">
        <v>9</v>
      </c>
    </row>
    <row r="2112" spans="1:6" x14ac:dyDescent="0.25">
      <c r="A2112">
        <f t="shared" si="32"/>
        <v>2108</v>
      </c>
      <c r="B2112" s="1">
        <v>1107</v>
      </c>
      <c r="C2112" s="1" t="s">
        <v>3</v>
      </c>
      <c r="D2112" s="1">
        <v>0</v>
      </c>
      <c r="E2112" s="1">
        <v>32.833261</v>
      </c>
      <c r="F2112" s="5" t="s">
        <v>9</v>
      </c>
    </row>
    <row r="2113" spans="1:6" x14ac:dyDescent="0.25">
      <c r="A2113">
        <f t="shared" si="32"/>
        <v>2109</v>
      </c>
      <c r="B2113" s="1">
        <v>1108</v>
      </c>
      <c r="C2113" s="1" t="s">
        <v>3</v>
      </c>
      <c r="D2113" s="1">
        <v>0</v>
      </c>
      <c r="E2113" s="1">
        <v>35.379679000000003</v>
      </c>
      <c r="F2113" s="5" t="s">
        <v>9</v>
      </c>
    </row>
    <row r="2114" spans="1:6" x14ac:dyDescent="0.25">
      <c r="A2114">
        <f t="shared" si="32"/>
        <v>2110</v>
      </c>
      <c r="B2114" s="1">
        <v>1109</v>
      </c>
      <c r="C2114" s="1" t="s">
        <v>3</v>
      </c>
      <c r="D2114" s="1">
        <v>0</v>
      </c>
      <c r="E2114" s="1">
        <v>19.304473999999999</v>
      </c>
      <c r="F2114" s="5" t="s">
        <v>9</v>
      </c>
    </row>
    <row r="2115" spans="1:6" x14ac:dyDescent="0.25">
      <c r="A2115">
        <f t="shared" si="32"/>
        <v>2111</v>
      </c>
      <c r="B2115" s="1">
        <v>1110</v>
      </c>
      <c r="C2115" s="1" t="s">
        <v>3</v>
      </c>
      <c r="D2115" s="1">
        <v>0</v>
      </c>
      <c r="E2115" s="1">
        <v>33.451008000000002</v>
      </c>
      <c r="F2115" s="5" t="s">
        <v>9</v>
      </c>
    </row>
    <row r="2116" spans="1:6" x14ac:dyDescent="0.25">
      <c r="A2116">
        <f t="shared" si="32"/>
        <v>2112</v>
      </c>
      <c r="B2116" s="1">
        <v>1111</v>
      </c>
      <c r="C2116" s="1" t="s">
        <v>3</v>
      </c>
      <c r="D2116" s="1">
        <v>0</v>
      </c>
      <c r="E2116" s="1">
        <v>20.323740999999998</v>
      </c>
      <c r="F2116" s="5" t="s">
        <v>9</v>
      </c>
    </row>
    <row r="2117" spans="1:6" x14ac:dyDescent="0.25">
      <c r="A2117">
        <f t="shared" si="32"/>
        <v>2113</v>
      </c>
      <c r="B2117" s="1">
        <v>1112</v>
      </c>
      <c r="C2117" s="1" t="s">
        <v>3</v>
      </c>
      <c r="D2117" s="1">
        <v>0</v>
      </c>
      <c r="E2117" s="1">
        <v>26.351773000000001</v>
      </c>
      <c r="F2117" s="5" t="s">
        <v>9</v>
      </c>
    </row>
    <row r="2118" spans="1:6" x14ac:dyDescent="0.25">
      <c r="A2118">
        <f t="shared" si="32"/>
        <v>2114</v>
      </c>
      <c r="B2118" s="1">
        <v>1113</v>
      </c>
      <c r="C2118" s="1" t="s">
        <v>3</v>
      </c>
      <c r="D2118" s="1">
        <v>0</v>
      </c>
      <c r="E2118" s="1">
        <v>21.222338000000001</v>
      </c>
      <c r="F2118" s="5" t="s">
        <v>9</v>
      </c>
    </row>
    <row r="2119" spans="1:6" x14ac:dyDescent="0.25">
      <c r="A2119">
        <f t="shared" ref="A2119:A2182" si="33">A2118+1</f>
        <v>2115</v>
      </c>
      <c r="B2119" s="1">
        <v>1114</v>
      </c>
      <c r="C2119" s="1" t="s">
        <v>3</v>
      </c>
      <c r="D2119" s="1">
        <v>0</v>
      </c>
      <c r="E2119" s="1">
        <v>12.132676</v>
      </c>
      <c r="F2119" s="5" t="s">
        <v>9</v>
      </c>
    </row>
    <row r="2120" spans="1:6" x14ac:dyDescent="0.25">
      <c r="A2120">
        <f t="shared" si="33"/>
        <v>2116</v>
      </c>
      <c r="B2120" s="1">
        <v>1115</v>
      </c>
      <c r="C2120" s="1" t="s">
        <v>3</v>
      </c>
      <c r="D2120" s="1">
        <v>0</v>
      </c>
      <c r="E2120" s="1">
        <v>8.9529350000000001</v>
      </c>
      <c r="F2120" s="5" t="s">
        <v>9</v>
      </c>
    </row>
    <row r="2121" spans="1:6" x14ac:dyDescent="0.25">
      <c r="A2121">
        <f t="shared" si="33"/>
        <v>2117</v>
      </c>
      <c r="B2121" s="1">
        <v>1116</v>
      </c>
      <c r="C2121" s="1" t="s">
        <v>3</v>
      </c>
      <c r="D2121" s="1">
        <v>0</v>
      </c>
      <c r="E2121" s="1">
        <v>36.974454999999999</v>
      </c>
      <c r="F2121" s="5" t="s">
        <v>9</v>
      </c>
    </row>
    <row r="2122" spans="1:6" x14ac:dyDescent="0.25">
      <c r="A2122">
        <f t="shared" si="33"/>
        <v>2118</v>
      </c>
      <c r="B2122" s="1">
        <v>1117</v>
      </c>
      <c r="C2122" s="1" t="s">
        <v>3</v>
      </c>
      <c r="D2122" s="1">
        <v>0</v>
      </c>
      <c r="E2122" s="1">
        <v>44.037852000000001</v>
      </c>
      <c r="F2122" s="5" t="s">
        <v>9</v>
      </c>
    </row>
    <row r="2123" spans="1:6" x14ac:dyDescent="0.25">
      <c r="A2123">
        <f t="shared" si="33"/>
        <v>2119</v>
      </c>
      <c r="B2123" s="1">
        <v>1118</v>
      </c>
      <c r="C2123" s="1" t="s">
        <v>3</v>
      </c>
      <c r="D2123" s="1">
        <v>0</v>
      </c>
      <c r="E2123" s="1">
        <v>37.571393999999998</v>
      </c>
      <c r="F2123" s="5" t="s">
        <v>9</v>
      </c>
    </row>
    <row r="2124" spans="1:6" x14ac:dyDescent="0.25">
      <c r="A2124">
        <f t="shared" si="33"/>
        <v>2120</v>
      </c>
      <c r="B2124" s="1">
        <v>1119</v>
      </c>
      <c r="C2124" s="1" t="s">
        <v>3</v>
      </c>
      <c r="D2124" s="1">
        <v>0</v>
      </c>
      <c r="E2124" s="1">
        <v>18.846318</v>
      </c>
      <c r="F2124" s="5" t="s">
        <v>9</v>
      </c>
    </row>
    <row r="2125" spans="1:6" x14ac:dyDescent="0.25">
      <c r="A2125">
        <f t="shared" si="33"/>
        <v>2121</v>
      </c>
      <c r="B2125" s="1">
        <v>1120</v>
      </c>
      <c r="C2125" s="1" t="s">
        <v>3</v>
      </c>
      <c r="D2125" s="1">
        <v>0</v>
      </c>
      <c r="E2125" s="1">
        <v>601.193713</v>
      </c>
      <c r="F2125" s="5" t="s">
        <v>9</v>
      </c>
    </row>
    <row r="2126" spans="1:6" x14ac:dyDescent="0.25">
      <c r="A2126">
        <f t="shared" si="33"/>
        <v>2122</v>
      </c>
      <c r="B2126" s="1">
        <v>1121</v>
      </c>
      <c r="C2126" s="1" t="s">
        <v>3</v>
      </c>
      <c r="D2126" s="1">
        <v>0</v>
      </c>
      <c r="E2126" s="1">
        <v>320.45996500000001</v>
      </c>
      <c r="F2126" s="5" t="s">
        <v>9</v>
      </c>
    </row>
    <row r="2127" spans="1:6" x14ac:dyDescent="0.25">
      <c r="A2127">
        <f t="shared" si="33"/>
        <v>2123</v>
      </c>
      <c r="B2127" s="1">
        <v>1122</v>
      </c>
      <c r="C2127" s="1" t="s">
        <v>3</v>
      </c>
      <c r="D2127" s="1">
        <v>0</v>
      </c>
      <c r="E2127" s="1">
        <v>287.16455300000001</v>
      </c>
      <c r="F2127" s="5" t="s">
        <v>9</v>
      </c>
    </row>
    <row r="2128" spans="1:6" x14ac:dyDescent="0.25">
      <c r="A2128">
        <f t="shared" si="33"/>
        <v>2124</v>
      </c>
      <c r="B2128" s="1">
        <v>1123</v>
      </c>
      <c r="C2128" s="1" t="s">
        <v>3</v>
      </c>
      <c r="D2128" s="1">
        <v>0</v>
      </c>
      <c r="E2128" s="1">
        <v>10.534295</v>
      </c>
      <c r="F2128" s="5" t="s">
        <v>9</v>
      </c>
    </row>
    <row r="2129" spans="1:6" x14ac:dyDescent="0.25">
      <c r="A2129">
        <f t="shared" si="33"/>
        <v>2125</v>
      </c>
      <c r="B2129" s="1">
        <v>1124</v>
      </c>
      <c r="C2129" s="1" t="s">
        <v>3</v>
      </c>
      <c r="D2129" s="1">
        <v>0</v>
      </c>
      <c r="E2129" s="1">
        <v>20.728368</v>
      </c>
      <c r="F2129" s="5" t="s">
        <v>9</v>
      </c>
    </row>
    <row r="2130" spans="1:6" x14ac:dyDescent="0.25">
      <c r="A2130">
        <f t="shared" si="33"/>
        <v>2126</v>
      </c>
      <c r="B2130" s="1">
        <v>1125</v>
      </c>
      <c r="C2130" s="1" t="s">
        <v>3</v>
      </c>
      <c r="D2130" s="1">
        <v>0</v>
      </c>
      <c r="E2130" s="1">
        <v>12.386618</v>
      </c>
      <c r="F2130" s="5" t="s">
        <v>9</v>
      </c>
    </row>
    <row r="2131" spans="1:6" x14ac:dyDescent="0.25">
      <c r="A2131">
        <f t="shared" si="33"/>
        <v>2127</v>
      </c>
      <c r="B2131" s="1">
        <v>1126</v>
      </c>
      <c r="C2131" s="1" t="s">
        <v>3</v>
      </c>
      <c r="D2131" s="1">
        <v>0</v>
      </c>
      <c r="E2131" s="1">
        <v>9.6034089999999992</v>
      </c>
      <c r="F2131" s="5" t="s">
        <v>9</v>
      </c>
    </row>
    <row r="2132" spans="1:6" x14ac:dyDescent="0.25">
      <c r="A2132">
        <f t="shared" si="33"/>
        <v>2128</v>
      </c>
      <c r="B2132" s="1">
        <v>1127</v>
      </c>
      <c r="C2132" s="1" t="s">
        <v>3</v>
      </c>
      <c r="D2132" s="1">
        <v>0</v>
      </c>
      <c r="E2132" s="1">
        <v>21.260753000000001</v>
      </c>
      <c r="F2132" s="5" t="s">
        <v>9</v>
      </c>
    </row>
    <row r="2133" spans="1:6" x14ac:dyDescent="0.25">
      <c r="A2133">
        <f t="shared" si="33"/>
        <v>2129</v>
      </c>
      <c r="B2133" s="1">
        <v>1128</v>
      </c>
      <c r="C2133" s="1" t="s">
        <v>3</v>
      </c>
      <c r="D2133" s="1">
        <v>0</v>
      </c>
      <c r="E2133" s="1">
        <v>16.719728</v>
      </c>
      <c r="F2133" s="5" t="s">
        <v>9</v>
      </c>
    </row>
    <row r="2134" spans="1:6" x14ac:dyDescent="0.25">
      <c r="A2134">
        <f t="shared" si="33"/>
        <v>2130</v>
      </c>
      <c r="B2134" s="1">
        <v>1129</v>
      </c>
      <c r="C2134" s="1" t="s">
        <v>3</v>
      </c>
      <c r="D2134" s="1">
        <v>0</v>
      </c>
      <c r="E2134" s="1">
        <v>5.7403789999999999</v>
      </c>
      <c r="F2134" s="5" t="s">
        <v>9</v>
      </c>
    </row>
    <row r="2135" spans="1:6" x14ac:dyDescent="0.25">
      <c r="A2135">
        <f t="shared" si="33"/>
        <v>2131</v>
      </c>
      <c r="B2135" s="1">
        <v>1130</v>
      </c>
      <c r="C2135" s="1" t="s">
        <v>3</v>
      </c>
      <c r="D2135" s="1">
        <v>0</v>
      </c>
      <c r="E2135" s="1">
        <v>20.058510999999999</v>
      </c>
      <c r="F2135" s="5" t="s">
        <v>9</v>
      </c>
    </row>
    <row r="2136" spans="1:6" x14ac:dyDescent="0.25">
      <c r="A2136">
        <f t="shared" si="33"/>
        <v>2132</v>
      </c>
      <c r="B2136" s="1">
        <v>1131</v>
      </c>
      <c r="C2136" s="1" t="s">
        <v>3</v>
      </c>
      <c r="D2136" s="1">
        <v>0</v>
      </c>
      <c r="E2136" s="1">
        <v>7.7220750000000002</v>
      </c>
      <c r="F2136" s="5" t="s">
        <v>9</v>
      </c>
    </row>
    <row r="2137" spans="1:6" x14ac:dyDescent="0.25">
      <c r="A2137">
        <f t="shared" si="33"/>
        <v>2133</v>
      </c>
      <c r="B2137" s="1">
        <v>1132</v>
      </c>
      <c r="C2137" s="1" t="s">
        <v>3</v>
      </c>
      <c r="D2137" s="1">
        <v>0</v>
      </c>
      <c r="E2137" s="1">
        <v>4.9025109999999996</v>
      </c>
      <c r="F2137" s="5" t="s">
        <v>9</v>
      </c>
    </row>
    <row r="2138" spans="1:6" x14ac:dyDescent="0.25">
      <c r="A2138">
        <f t="shared" si="33"/>
        <v>2134</v>
      </c>
      <c r="B2138" s="1">
        <v>1133</v>
      </c>
      <c r="C2138" s="1" t="s">
        <v>3</v>
      </c>
      <c r="D2138" s="1">
        <v>0</v>
      </c>
      <c r="E2138" s="1">
        <v>6.3244800000000003</v>
      </c>
      <c r="F2138" s="5" t="s">
        <v>9</v>
      </c>
    </row>
    <row r="2139" spans="1:6" x14ac:dyDescent="0.25">
      <c r="A2139">
        <f t="shared" si="33"/>
        <v>2135</v>
      </c>
      <c r="B2139" s="1">
        <v>1134</v>
      </c>
      <c r="C2139" s="1" t="s">
        <v>3</v>
      </c>
      <c r="D2139" s="1">
        <v>0</v>
      </c>
      <c r="E2139" s="1">
        <v>9.3718690000000002</v>
      </c>
      <c r="F2139" s="5" t="s">
        <v>9</v>
      </c>
    </row>
    <row r="2140" spans="1:6" x14ac:dyDescent="0.25">
      <c r="A2140">
        <f t="shared" si="33"/>
        <v>2136</v>
      </c>
      <c r="B2140" s="1">
        <v>1135</v>
      </c>
      <c r="C2140" s="1" t="s">
        <v>3</v>
      </c>
      <c r="D2140" s="1">
        <v>0</v>
      </c>
      <c r="E2140" s="1">
        <v>2.7325469999999998</v>
      </c>
      <c r="F2140" s="5" t="s">
        <v>9</v>
      </c>
    </row>
    <row r="2141" spans="1:6" x14ac:dyDescent="0.25">
      <c r="A2141">
        <f t="shared" si="33"/>
        <v>2137</v>
      </c>
      <c r="B2141" s="1">
        <v>1136</v>
      </c>
      <c r="C2141" s="1" t="s">
        <v>3</v>
      </c>
      <c r="D2141" s="1">
        <v>0</v>
      </c>
      <c r="E2141" s="1">
        <v>14.873707</v>
      </c>
      <c r="F2141" s="5" t="s">
        <v>9</v>
      </c>
    </row>
    <row r="2142" spans="1:6" x14ac:dyDescent="0.25">
      <c r="A2142">
        <f t="shared" si="33"/>
        <v>2138</v>
      </c>
      <c r="B2142" s="1">
        <v>1137</v>
      </c>
      <c r="C2142" s="1" t="s">
        <v>3</v>
      </c>
      <c r="D2142" s="1">
        <v>0</v>
      </c>
      <c r="E2142" s="1">
        <v>23.936855000000001</v>
      </c>
      <c r="F2142" s="5" t="s">
        <v>9</v>
      </c>
    </row>
    <row r="2143" spans="1:6" x14ac:dyDescent="0.25">
      <c r="A2143">
        <f t="shared" si="33"/>
        <v>2139</v>
      </c>
      <c r="B2143" s="1">
        <v>1138</v>
      </c>
      <c r="C2143" s="1" t="s">
        <v>3</v>
      </c>
      <c r="D2143" s="1">
        <v>0</v>
      </c>
      <c r="E2143" s="1">
        <v>14.872866999999999</v>
      </c>
      <c r="F2143" s="5" t="s">
        <v>9</v>
      </c>
    </row>
    <row r="2144" spans="1:6" x14ac:dyDescent="0.25">
      <c r="A2144">
        <f t="shared" si="33"/>
        <v>2140</v>
      </c>
      <c r="B2144" s="1">
        <v>1139</v>
      </c>
      <c r="C2144" s="1" t="s">
        <v>3</v>
      </c>
      <c r="D2144" s="1">
        <v>0</v>
      </c>
      <c r="E2144" s="1">
        <v>43.548473999999999</v>
      </c>
      <c r="F2144" s="5" t="s">
        <v>9</v>
      </c>
    </row>
    <row r="2145" spans="1:6" x14ac:dyDescent="0.25">
      <c r="A2145">
        <f t="shared" si="33"/>
        <v>2141</v>
      </c>
      <c r="B2145" s="1">
        <v>1140</v>
      </c>
      <c r="C2145" s="1" t="s">
        <v>3</v>
      </c>
      <c r="D2145" s="1">
        <v>0</v>
      </c>
      <c r="E2145" s="1">
        <v>87.911877000000004</v>
      </c>
      <c r="F2145" s="5" t="s">
        <v>9</v>
      </c>
    </row>
    <row r="2146" spans="1:6" x14ac:dyDescent="0.25">
      <c r="A2146">
        <f t="shared" si="33"/>
        <v>2142</v>
      </c>
      <c r="B2146" s="1">
        <v>1141</v>
      </c>
      <c r="C2146" s="1" t="s">
        <v>3</v>
      </c>
      <c r="D2146" s="1">
        <v>0</v>
      </c>
      <c r="E2146" s="1">
        <v>82.113296000000005</v>
      </c>
      <c r="F2146" s="5" t="s">
        <v>9</v>
      </c>
    </row>
    <row r="2147" spans="1:6" x14ac:dyDescent="0.25">
      <c r="A2147">
        <f t="shared" si="33"/>
        <v>2143</v>
      </c>
      <c r="B2147" s="1">
        <v>1142</v>
      </c>
      <c r="C2147" s="1" t="s">
        <v>3</v>
      </c>
      <c r="D2147" s="1">
        <v>0</v>
      </c>
      <c r="E2147" s="1">
        <v>23.122526000000001</v>
      </c>
      <c r="F2147" s="5" t="s">
        <v>9</v>
      </c>
    </row>
    <row r="2148" spans="1:6" x14ac:dyDescent="0.25">
      <c r="A2148">
        <f t="shared" si="33"/>
        <v>2144</v>
      </c>
      <c r="B2148" s="1">
        <v>1143</v>
      </c>
      <c r="C2148" s="1" t="s">
        <v>3</v>
      </c>
      <c r="D2148" s="1">
        <v>0</v>
      </c>
      <c r="E2148" s="1">
        <v>119.411781</v>
      </c>
      <c r="F2148" s="5" t="s">
        <v>9</v>
      </c>
    </row>
    <row r="2149" spans="1:6" x14ac:dyDescent="0.25">
      <c r="A2149">
        <f t="shared" si="33"/>
        <v>2145</v>
      </c>
      <c r="B2149" s="1">
        <v>1144</v>
      </c>
      <c r="C2149" s="1" t="s">
        <v>3</v>
      </c>
      <c r="D2149" s="1">
        <v>0</v>
      </c>
      <c r="E2149" s="1">
        <v>51.630333</v>
      </c>
      <c r="F2149" s="5" t="s">
        <v>9</v>
      </c>
    </row>
    <row r="2150" spans="1:6" x14ac:dyDescent="0.25">
      <c r="A2150">
        <f t="shared" si="33"/>
        <v>2146</v>
      </c>
      <c r="B2150" s="1">
        <v>1145</v>
      </c>
      <c r="C2150" s="1" t="s">
        <v>3</v>
      </c>
      <c r="D2150" s="1">
        <v>0</v>
      </c>
      <c r="E2150" s="1">
        <v>79.234029000000007</v>
      </c>
      <c r="F2150" s="5" t="s">
        <v>9</v>
      </c>
    </row>
    <row r="2151" spans="1:6" x14ac:dyDescent="0.25">
      <c r="A2151">
        <f t="shared" si="33"/>
        <v>2147</v>
      </c>
      <c r="B2151" s="1">
        <v>1146</v>
      </c>
      <c r="C2151" s="1" t="s">
        <v>3</v>
      </c>
      <c r="D2151" s="1">
        <v>0</v>
      </c>
      <c r="E2151" s="1">
        <v>80.674493999999996</v>
      </c>
      <c r="F2151" s="5" t="s">
        <v>9</v>
      </c>
    </row>
    <row r="2152" spans="1:6" x14ac:dyDescent="0.25">
      <c r="A2152">
        <f t="shared" si="33"/>
        <v>2148</v>
      </c>
      <c r="B2152" s="1">
        <v>1147</v>
      </c>
      <c r="C2152" s="1" t="s">
        <v>3</v>
      </c>
      <c r="D2152" s="1">
        <v>0</v>
      </c>
      <c r="E2152" s="1">
        <v>39.478118000000002</v>
      </c>
      <c r="F2152" s="5" t="s">
        <v>9</v>
      </c>
    </row>
    <row r="2153" spans="1:6" x14ac:dyDescent="0.25">
      <c r="A2153">
        <f t="shared" si="33"/>
        <v>2149</v>
      </c>
      <c r="B2153" s="1">
        <v>1148</v>
      </c>
      <c r="C2153" s="1" t="s">
        <v>3</v>
      </c>
      <c r="D2153" s="1">
        <v>0</v>
      </c>
      <c r="E2153" s="1">
        <v>46.956999000000003</v>
      </c>
      <c r="F2153" s="5" t="s">
        <v>9</v>
      </c>
    </row>
    <row r="2154" spans="1:6" x14ac:dyDescent="0.25">
      <c r="A2154">
        <f t="shared" si="33"/>
        <v>2150</v>
      </c>
      <c r="B2154" s="1">
        <v>1149</v>
      </c>
      <c r="C2154" s="1" t="s">
        <v>3</v>
      </c>
      <c r="D2154" s="1">
        <v>0</v>
      </c>
      <c r="E2154" s="1">
        <v>55.712409000000001</v>
      </c>
      <c r="F2154" s="5" t="s">
        <v>9</v>
      </c>
    </row>
    <row r="2155" spans="1:6" x14ac:dyDescent="0.25">
      <c r="A2155">
        <f t="shared" si="33"/>
        <v>2151</v>
      </c>
      <c r="B2155" s="1">
        <v>1150</v>
      </c>
      <c r="C2155" s="1" t="s">
        <v>3</v>
      </c>
      <c r="D2155" s="1">
        <v>0</v>
      </c>
      <c r="E2155" s="1">
        <v>57.322758</v>
      </c>
      <c r="F2155" s="5" t="s">
        <v>9</v>
      </c>
    </row>
    <row r="2156" spans="1:6" x14ac:dyDescent="0.25">
      <c r="A2156">
        <f t="shared" si="33"/>
        <v>2152</v>
      </c>
      <c r="B2156" s="1">
        <v>1151</v>
      </c>
      <c r="C2156" s="1" t="s">
        <v>3</v>
      </c>
      <c r="D2156" s="1">
        <v>0</v>
      </c>
      <c r="E2156" s="1">
        <v>47.860363</v>
      </c>
      <c r="F2156" s="5" t="s">
        <v>9</v>
      </c>
    </row>
    <row r="2157" spans="1:6" x14ac:dyDescent="0.25">
      <c r="A2157">
        <f t="shared" si="33"/>
        <v>2153</v>
      </c>
      <c r="B2157" s="1">
        <v>1152</v>
      </c>
      <c r="C2157" s="1" t="s">
        <v>3</v>
      </c>
      <c r="D2157" s="1">
        <v>0</v>
      </c>
      <c r="E2157" s="1">
        <v>53.185415999999996</v>
      </c>
      <c r="F2157" s="5" t="s">
        <v>9</v>
      </c>
    </row>
    <row r="2158" spans="1:6" x14ac:dyDescent="0.25">
      <c r="A2158">
        <f t="shared" si="33"/>
        <v>2154</v>
      </c>
      <c r="B2158" s="1">
        <v>1153</v>
      </c>
      <c r="C2158" s="1" t="s">
        <v>3</v>
      </c>
      <c r="D2158" s="1">
        <v>0</v>
      </c>
      <c r="E2158" s="1">
        <v>101.428847</v>
      </c>
      <c r="F2158" s="5" t="s">
        <v>9</v>
      </c>
    </row>
    <row r="2159" spans="1:6" x14ac:dyDescent="0.25">
      <c r="A2159">
        <f t="shared" si="33"/>
        <v>2155</v>
      </c>
      <c r="B2159" s="1">
        <v>1154</v>
      </c>
      <c r="C2159" s="1" t="s">
        <v>3</v>
      </c>
      <c r="D2159" s="1">
        <v>0</v>
      </c>
      <c r="E2159" s="1">
        <v>102.767426</v>
      </c>
      <c r="F2159" s="5" t="s">
        <v>9</v>
      </c>
    </row>
    <row r="2160" spans="1:6" x14ac:dyDescent="0.25">
      <c r="A2160">
        <f t="shared" si="33"/>
        <v>2156</v>
      </c>
      <c r="B2160" s="1">
        <v>1155</v>
      </c>
      <c r="C2160" s="1" t="s">
        <v>3</v>
      </c>
      <c r="D2160" s="1">
        <v>0</v>
      </c>
      <c r="E2160" s="1">
        <v>71.766043999999994</v>
      </c>
      <c r="F2160" s="5" t="s">
        <v>9</v>
      </c>
    </row>
    <row r="2161" spans="1:6" x14ac:dyDescent="0.25">
      <c r="A2161">
        <f t="shared" si="33"/>
        <v>2157</v>
      </c>
      <c r="B2161" s="1">
        <v>1156</v>
      </c>
      <c r="C2161" s="1" t="s">
        <v>3</v>
      </c>
      <c r="D2161" s="1">
        <v>0</v>
      </c>
      <c r="E2161" s="1">
        <v>87.798030999999995</v>
      </c>
      <c r="F2161" s="5" t="s">
        <v>9</v>
      </c>
    </row>
    <row r="2162" spans="1:6" x14ac:dyDescent="0.25">
      <c r="A2162">
        <f t="shared" si="33"/>
        <v>2158</v>
      </c>
      <c r="B2162" s="1">
        <v>1157</v>
      </c>
      <c r="C2162" s="1" t="s">
        <v>3</v>
      </c>
      <c r="D2162" s="1">
        <v>0</v>
      </c>
      <c r="E2162" s="1">
        <v>86.931562</v>
      </c>
      <c r="F2162" s="5" t="s">
        <v>9</v>
      </c>
    </row>
    <row r="2163" spans="1:6" x14ac:dyDescent="0.25">
      <c r="A2163">
        <f t="shared" si="33"/>
        <v>2159</v>
      </c>
      <c r="B2163" s="1">
        <v>1158</v>
      </c>
      <c r="C2163" s="1" t="s">
        <v>3</v>
      </c>
      <c r="D2163" s="1">
        <v>0</v>
      </c>
      <c r="E2163" s="1">
        <v>105.623071</v>
      </c>
      <c r="F2163" s="5" t="s">
        <v>9</v>
      </c>
    </row>
    <row r="2164" spans="1:6" x14ac:dyDescent="0.25">
      <c r="A2164">
        <f t="shared" si="33"/>
        <v>2160</v>
      </c>
      <c r="B2164" s="1">
        <v>1159</v>
      </c>
      <c r="C2164" s="1" t="s">
        <v>3</v>
      </c>
      <c r="D2164" s="1">
        <v>0</v>
      </c>
      <c r="E2164" s="1">
        <v>54.323394999999998</v>
      </c>
      <c r="F2164" s="5" t="s">
        <v>9</v>
      </c>
    </row>
    <row r="2165" spans="1:6" x14ac:dyDescent="0.25">
      <c r="A2165">
        <f t="shared" si="33"/>
        <v>2161</v>
      </c>
      <c r="B2165" s="1">
        <v>1160</v>
      </c>
      <c r="C2165" s="1" t="s">
        <v>3</v>
      </c>
      <c r="D2165" s="1">
        <v>0</v>
      </c>
      <c r="E2165" s="1">
        <v>18.175664000000001</v>
      </c>
      <c r="F2165" s="5" t="s">
        <v>9</v>
      </c>
    </row>
    <row r="2166" spans="1:6" x14ac:dyDescent="0.25">
      <c r="A2166">
        <f t="shared" si="33"/>
        <v>2162</v>
      </c>
      <c r="B2166" s="1">
        <v>1161</v>
      </c>
      <c r="C2166" s="1" t="s">
        <v>3</v>
      </c>
      <c r="D2166" s="1">
        <v>0</v>
      </c>
      <c r="E2166" s="1">
        <v>64.296819999999997</v>
      </c>
      <c r="F2166" s="5" t="s">
        <v>9</v>
      </c>
    </row>
    <row r="2167" spans="1:6" x14ac:dyDescent="0.25">
      <c r="A2167">
        <f t="shared" si="33"/>
        <v>2163</v>
      </c>
      <c r="B2167" s="1">
        <v>1162</v>
      </c>
      <c r="C2167" s="1" t="s">
        <v>3</v>
      </c>
      <c r="D2167" s="1">
        <v>0</v>
      </c>
      <c r="E2167" s="1">
        <v>53.518881999999998</v>
      </c>
      <c r="F2167" s="5" t="s">
        <v>9</v>
      </c>
    </row>
    <row r="2168" spans="1:6" x14ac:dyDescent="0.25">
      <c r="A2168">
        <f t="shared" si="33"/>
        <v>2164</v>
      </c>
      <c r="B2168" s="1">
        <v>1163</v>
      </c>
      <c r="C2168" s="1" t="s">
        <v>3</v>
      </c>
      <c r="D2168" s="1">
        <v>0</v>
      </c>
      <c r="E2168" s="1">
        <v>70.243217000000001</v>
      </c>
      <c r="F2168" s="5" t="s">
        <v>9</v>
      </c>
    </row>
    <row r="2169" spans="1:6" x14ac:dyDescent="0.25">
      <c r="A2169">
        <f t="shared" si="33"/>
        <v>2165</v>
      </c>
      <c r="B2169" s="1">
        <v>1164</v>
      </c>
      <c r="C2169" s="1" t="s">
        <v>3</v>
      </c>
      <c r="D2169" s="1">
        <v>0</v>
      </c>
      <c r="E2169" s="1">
        <v>45.268863000000003</v>
      </c>
      <c r="F2169" s="5" t="s">
        <v>9</v>
      </c>
    </row>
    <row r="2170" spans="1:6" x14ac:dyDescent="0.25">
      <c r="A2170">
        <f t="shared" si="33"/>
        <v>2166</v>
      </c>
      <c r="B2170" s="1">
        <v>1165</v>
      </c>
      <c r="C2170" s="1" t="s">
        <v>3</v>
      </c>
      <c r="D2170" s="1">
        <v>0</v>
      </c>
      <c r="E2170" s="1">
        <v>31.031123000000001</v>
      </c>
      <c r="F2170" s="5" t="s">
        <v>9</v>
      </c>
    </row>
    <row r="2171" spans="1:6" x14ac:dyDescent="0.25">
      <c r="A2171">
        <f t="shared" si="33"/>
        <v>2167</v>
      </c>
      <c r="B2171" s="1">
        <v>1166</v>
      </c>
      <c r="C2171" s="1" t="s">
        <v>3</v>
      </c>
      <c r="D2171" s="1">
        <v>0</v>
      </c>
      <c r="E2171" s="1">
        <v>15.549426</v>
      </c>
      <c r="F2171" s="5" t="s">
        <v>9</v>
      </c>
    </row>
    <row r="2172" spans="1:6" x14ac:dyDescent="0.25">
      <c r="A2172">
        <f t="shared" si="33"/>
        <v>2168</v>
      </c>
      <c r="B2172" s="1">
        <v>1167</v>
      </c>
      <c r="C2172" s="1" t="s">
        <v>3</v>
      </c>
      <c r="D2172" s="1">
        <v>0</v>
      </c>
      <c r="E2172" s="1">
        <v>24.302803999999998</v>
      </c>
      <c r="F2172" s="5" t="s">
        <v>9</v>
      </c>
    </row>
    <row r="2173" spans="1:6" x14ac:dyDescent="0.25">
      <c r="A2173">
        <f t="shared" si="33"/>
        <v>2169</v>
      </c>
      <c r="B2173" s="1">
        <v>1168</v>
      </c>
      <c r="C2173" s="1" t="s">
        <v>3</v>
      </c>
      <c r="D2173" s="1">
        <v>0</v>
      </c>
      <c r="E2173" s="1">
        <v>102.246977</v>
      </c>
      <c r="F2173" s="5" t="s">
        <v>9</v>
      </c>
    </row>
    <row r="2174" spans="1:6" x14ac:dyDescent="0.25">
      <c r="A2174">
        <f t="shared" si="33"/>
        <v>2170</v>
      </c>
      <c r="B2174" s="1">
        <v>1169</v>
      </c>
      <c r="C2174" s="1" t="s">
        <v>3</v>
      </c>
      <c r="D2174" s="1">
        <v>0</v>
      </c>
      <c r="E2174" s="1">
        <v>27.056425999999998</v>
      </c>
      <c r="F2174" s="5" t="s">
        <v>9</v>
      </c>
    </row>
    <row r="2175" spans="1:6" x14ac:dyDescent="0.25">
      <c r="A2175">
        <f t="shared" si="33"/>
        <v>2171</v>
      </c>
      <c r="B2175" s="1">
        <v>1170</v>
      </c>
      <c r="C2175" s="1" t="s">
        <v>3</v>
      </c>
      <c r="D2175" s="1">
        <v>0</v>
      </c>
      <c r="E2175" s="1">
        <v>11.836380999999999</v>
      </c>
      <c r="F2175" s="5" t="s">
        <v>9</v>
      </c>
    </row>
    <row r="2176" spans="1:6" x14ac:dyDescent="0.25">
      <c r="A2176">
        <f t="shared" si="33"/>
        <v>2172</v>
      </c>
      <c r="B2176" s="1">
        <v>1172</v>
      </c>
      <c r="C2176" s="1" t="s">
        <v>3</v>
      </c>
      <c r="D2176" s="1">
        <v>0</v>
      </c>
      <c r="E2176" s="1">
        <v>708.79048</v>
      </c>
      <c r="F2176" s="5" t="s">
        <v>9</v>
      </c>
    </row>
    <row r="2177" spans="1:6" x14ac:dyDescent="0.25">
      <c r="A2177">
        <f t="shared" si="33"/>
        <v>2173</v>
      </c>
      <c r="B2177" s="1">
        <v>1173</v>
      </c>
      <c r="C2177" s="1" t="s">
        <v>3</v>
      </c>
      <c r="D2177" s="1">
        <v>0</v>
      </c>
      <c r="E2177" s="1">
        <v>288.55274400000002</v>
      </c>
      <c r="F2177" s="5" t="s">
        <v>9</v>
      </c>
    </row>
    <row r="2178" spans="1:6" x14ac:dyDescent="0.25">
      <c r="A2178">
        <f t="shared" si="33"/>
        <v>2174</v>
      </c>
      <c r="B2178" s="1">
        <v>1174</v>
      </c>
      <c r="C2178" s="1" t="s">
        <v>3</v>
      </c>
      <c r="D2178" s="1">
        <v>0</v>
      </c>
      <c r="E2178" s="1">
        <v>870.98936500000002</v>
      </c>
      <c r="F2178" s="5" t="s">
        <v>9</v>
      </c>
    </row>
    <row r="2179" spans="1:6" x14ac:dyDescent="0.25">
      <c r="A2179">
        <f t="shared" si="33"/>
        <v>2175</v>
      </c>
      <c r="B2179" s="1">
        <v>1175</v>
      </c>
      <c r="C2179" s="1" t="s">
        <v>3</v>
      </c>
      <c r="D2179" s="1">
        <v>0</v>
      </c>
      <c r="E2179" s="1">
        <v>200.76581300000001</v>
      </c>
      <c r="F2179" s="5" t="s">
        <v>9</v>
      </c>
    </row>
    <row r="2180" spans="1:6" x14ac:dyDescent="0.25">
      <c r="A2180">
        <f t="shared" si="33"/>
        <v>2176</v>
      </c>
      <c r="B2180" s="1">
        <v>1176</v>
      </c>
      <c r="C2180" s="1" t="s">
        <v>3</v>
      </c>
      <c r="D2180" s="1">
        <v>0</v>
      </c>
      <c r="E2180" s="1">
        <v>121.24520200000001</v>
      </c>
      <c r="F2180" s="5" t="s">
        <v>9</v>
      </c>
    </row>
    <row r="2181" spans="1:6" x14ac:dyDescent="0.25">
      <c r="A2181">
        <f t="shared" si="33"/>
        <v>2177</v>
      </c>
      <c r="B2181" s="1">
        <v>1177</v>
      </c>
      <c r="C2181" s="1" t="s">
        <v>3</v>
      </c>
      <c r="D2181" s="1">
        <v>0</v>
      </c>
      <c r="E2181" s="1">
        <v>82.778801000000001</v>
      </c>
      <c r="F2181" s="5" t="s">
        <v>9</v>
      </c>
    </row>
    <row r="2182" spans="1:6" x14ac:dyDescent="0.25">
      <c r="A2182">
        <f t="shared" si="33"/>
        <v>2178</v>
      </c>
      <c r="B2182" s="1">
        <v>1178</v>
      </c>
      <c r="C2182" s="1" t="s">
        <v>3</v>
      </c>
      <c r="D2182" s="1">
        <v>0</v>
      </c>
      <c r="E2182" s="1">
        <v>124.193797</v>
      </c>
      <c r="F2182" s="5" t="s">
        <v>9</v>
      </c>
    </row>
    <row r="2183" spans="1:6" x14ac:dyDescent="0.25">
      <c r="A2183">
        <f t="shared" ref="A2183:A2246" si="34">A2182+1</f>
        <v>2179</v>
      </c>
      <c r="B2183" s="1">
        <v>1179</v>
      </c>
      <c r="C2183" s="1" t="s">
        <v>3</v>
      </c>
      <c r="D2183" s="1">
        <v>0</v>
      </c>
      <c r="E2183" s="1">
        <v>37.882824999999997</v>
      </c>
      <c r="F2183" s="5" t="s">
        <v>9</v>
      </c>
    </row>
    <row r="2184" spans="1:6" x14ac:dyDescent="0.25">
      <c r="A2184">
        <f t="shared" si="34"/>
        <v>2180</v>
      </c>
      <c r="B2184" s="1">
        <v>1180</v>
      </c>
      <c r="C2184" s="1" t="s">
        <v>3</v>
      </c>
      <c r="D2184" s="1">
        <v>0</v>
      </c>
      <c r="E2184" s="1">
        <v>137.867537</v>
      </c>
      <c r="F2184" s="5" t="s">
        <v>9</v>
      </c>
    </row>
    <row r="2185" spans="1:6" x14ac:dyDescent="0.25">
      <c r="A2185">
        <f t="shared" si="34"/>
        <v>2181</v>
      </c>
      <c r="B2185" s="1">
        <v>1181</v>
      </c>
      <c r="C2185" s="1" t="s">
        <v>3</v>
      </c>
      <c r="D2185" s="1">
        <v>0</v>
      </c>
      <c r="E2185" s="1">
        <v>89.354335000000006</v>
      </c>
      <c r="F2185" s="5" t="s">
        <v>9</v>
      </c>
    </row>
    <row r="2186" spans="1:6" x14ac:dyDescent="0.25">
      <c r="A2186">
        <f t="shared" si="34"/>
        <v>2182</v>
      </c>
      <c r="B2186" s="1">
        <v>1182</v>
      </c>
      <c r="C2186" s="1" t="s">
        <v>3</v>
      </c>
      <c r="D2186" s="1">
        <v>0</v>
      </c>
      <c r="E2186" s="1">
        <v>203.58929599999999</v>
      </c>
      <c r="F2186" s="5" t="s">
        <v>9</v>
      </c>
    </row>
    <row r="2187" spans="1:6" x14ac:dyDescent="0.25">
      <c r="A2187">
        <f t="shared" si="34"/>
        <v>2183</v>
      </c>
      <c r="B2187" s="1">
        <v>1183</v>
      </c>
      <c r="C2187" s="1" t="s">
        <v>3</v>
      </c>
      <c r="D2187" s="1">
        <v>0</v>
      </c>
      <c r="E2187" s="1">
        <v>279.39684</v>
      </c>
      <c r="F2187" s="5" t="s">
        <v>9</v>
      </c>
    </row>
    <row r="2188" spans="1:6" x14ac:dyDescent="0.25">
      <c r="A2188">
        <f t="shared" si="34"/>
        <v>2184</v>
      </c>
      <c r="B2188" s="1">
        <v>1184</v>
      </c>
      <c r="C2188" s="1" t="s">
        <v>3</v>
      </c>
      <c r="D2188" s="1">
        <v>0</v>
      </c>
      <c r="E2188" s="1">
        <v>235.84556599999999</v>
      </c>
      <c r="F2188" s="5" t="s">
        <v>9</v>
      </c>
    </row>
    <row r="2189" spans="1:6" x14ac:dyDescent="0.25">
      <c r="A2189">
        <f t="shared" si="34"/>
        <v>2185</v>
      </c>
      <c r="B2189" s="1">
        <v>1185</v>
      </c>
      <c r="C2189" s="1" t="s">
        <v>3</v>
      </c>
      <c r="D2189" s="1">
        <v>0</v>
      </c>
      <c r="E2189" s="1">
        <v>348.14697799999999</v>
      </c>
      <c r="F2189" s="5" t="s">
        <v>9</v>
      </c>
    </row>
    <row r="2190" spans="1:6" x14ac:dyDescent="0.25">
      <c r="A2190">
        <f t="shared" si="34"/>
        <v>2186</v>
      </c>
      <c r="B2190" s="1">
        <v>1186</v>
      </c>
      <c r="C2190" s="1" t="s">
        <v>3</v>
      </c>
      <c r="D2190" s="1">
        <v>0</v>
      </c>
      <c r="E2190" s="1">
        <v>255.65916999999999</v>
      </c>
      <c r="F2190" s="5" t="s">
        <v>9</v>
      </c>
    </row>
    <row r="2191" spans="1:6" x14ac:dyDescent="0.25">
      <c r="A2191">
        <f t="shared" si="34"/>
        <v>2187</v>
      </c>
      <c r="B2191" s="1">
        <v>1187</v>
      </c>
      <c r="C2191" s="1" t="s">
        <v>3</v>
      </c>
      <c r="D2191" s="1">
        <v>0</v>
      </c>
      <c r="E2191" s="1">
        <v>240.741514</v>
      </c>
      <c r="F2191" s="5" t="s">
        <v>9</v>
      </c>
    </row>
    <row r="2192" spans="1:6" x14ac:dyDescent="0.25">
      <c r="A2192">
        <f t="shared" si="34"/>
        <v>2188</v>
      </c>
      <c r="B2192" s="1">
        <v>1188</v>
      </c>
      <c r="C2192" s="1" t="s">
        <v>3</v>
      </c>
      <c r="D2192" s="1">
        <v>0</v>
      </c>
      <c r="E2192" s="1">
        <v>20.156604999999999</v>
      </c>
      <c r="F2192" s="5" t="s">
        <v>9</v>
      </c>
    </row>
    <row r="2193" spans="1:6" x14ac:dyDescent="0.25">
      <c r="A2193">
        <f t="shared" si="34"/>
        <v>2189</v>
      </c>
      <c r="B2193" s="1">
        <v>1189</v>
      </c>
      <c r="C2193" s="1" t="s">
        <v>3</v>
      </c>
      <c r="D2193" s="1">
        <v>0</v>
      </c>
      <c r="E2193" s="1">
        <v>585.32018100000005</v>
      </c>
      <c r="F2193" s="5" t="s">
        <v>9</v>
      </c>
    </row>
    <row r="2194" spans="1:6" x14ac:dyDescent="0.25">
      <c r="A2194">
        <f t="shared" si="34"/>
        <v>2190</v>
      </c>
      <c r="B2194" s="1">
        <v>1190</v>
      </c>
      <c r="C2194" s="1" t="s">
        <v>3</v>
      </c>
      <c r="D2194" s="1">
        <v>0</v>
      </c>
      <c r="E2194" s="1">
        <v>150.84315599999999</v>
      </c>
      <c r="F2194" s="5" t="s">
        <v>9</v>
      </c>
    </row>
    <row r="2195" spans="1:6" x14ac:dyDescent="0.25">
      <c r="A2195">
        <f t="shared" si="34"/>
        <v>2191</v>
      </c>
      <c r="B2195" s="1">
        <v>1191</v>
      </c>
      <c r="C2195" s="1" t="s">
        <v>3</v>
      </c>
      <c r="D2195" s="1">
        <v>0</v>
      </c>
      <c r="E2195" s="1">
        <v>39.223239</v>
      </c>
      <c r="F2195" s="5" t="s">
        <v>9</v>
      </c>
    </row>
    <row r="2196" spans="1:6" x14ac:dyDescent="0.25">
      <c r="A2196">
        <f t="shared" si="34"/>
        <v>2192</v>
      </c>
      <c r="B2196" s="1">
        <v>1192</v>
      </c>
      <c r="C2196" s="1" t="s">
        <v>3</v>
      </c>
      <c r="D2196" s="1">
        <v>0</v>
      </c>
      <c r="E2196" s="1">
        <v>119.256699</v>
      </c>
      <c r="F2196" s="5" t="s">
        <v>9</v>
      </c>
    </row>
    <row r="2197" spans="1:6" x14ac:dyDescent="0.25">
      <c r="A2197">
        <f t="shared" si="34"/>
        <v>2193</v>
      </c>
      <c r="B2197" s="1">
        <v>1193</v>
      </c>
      <c r="C2197" s="1" t="s">
        <v>3</v>
      </c>
      <c r="D2197" s="1">
        <v>0</v>
      </c>
      <c r="E2197" s="1">
        <v>206.30221599999999</v>
      </c>
      <c r="F2197" s="5" t="s">
        <v>9</v>
      </c>
    </row>
    <row r="2198" spans="1:6" x14ac:dyDescent="0.25">
      <c r="A2198">
        <f t="shared" si="34"/>
        <v>2194</v>
      </c>
      <c r="B2198" s="1">
        <v>1194</v>
      </c>
      <c r="C2198" s="1" t="s">
        <v>3</v>
      </c>
      <c r="D2198" s="1">
        <v>0</v>
      </c>
      <c r="E2198" s="1">
        <v>112.24820800000001</v>
      </c>
      <c r="F2198" s="5" t="s">
        <v>9</v>
      </c>
    </row>
    <row r="2199" spans="1:6" x14ac:dyDescent="0.25">
      <c r="A2199">
        <f t="shared" si="34"/>
        <v>2195</v>
      </c>
      <c r="B2199" s="1">
        <v>1195</v>
      </c>
      <c r="C2199" s="1" t="s">
        <v>3</v>
      </c>
      <c r="D2199" s="1">
        <v>0</v>
      </c>
      <c r="E2199" s="1">
        <v>48.831665999999998</v>
      </c>
      <c r="F2199" s="5" t="s">
        <v>9</v>
      </c>
    </row>
    <row r="2200" spans="1:6" x14ac:dyDescent="0.25">
      <c r="A2200">
        <f t="shared" si="34"/>
        <v>2196</v>
      </c>
      <c r="B2200" s="1">
        <v>1196</v>
      </c>
      <c r="C2200" s="1" t="s">
        <v>3</v>
      </c>
      <c r="D2200" s="1">
        <v>0</v>
      </c>
      <c r="E2200" s="1">
        <v>196.90596099999999</v>
      </c>
      <c r="F2200" s="5" t="s">
        <v>9</v>
      </c>
    </row>
    <row r="2201" spans="1:6" x14ac:dyDescent="0.25">
      <c r="A2201">
        <f t="shared" si="34"/>
        <v>2197</v>
      </c>
      <c r="B2201" s="1">
        <v>1197</v>
      </c>
      <c r="C2201" s="1" t="s">
        <v>3</v>
      </c>
      <c r="D2201" s="1">
        <v>0</v>
      </c>
      <c r="E2201" s="1">
        <v>137.71221399999999</v>
      </c>
      <c r="F2201" s="5" t="s">
        <v>9</v>
      </c>
    </row>
    <row r="2202" spans="1:6" x14ac:dyDescent="0.25">
      <c r="A2202">
        <f t="shared" si="34"/>
        <v>2198</v>
      </c>
      <c r="B2202" s="1">
        <v>1198</v>
      </c>
      <c r="C2202" s="1" t="s">
        <v>3</v>
      </c>
      <c r="D2202" s="1">
        <v>0</v>
      </c>
      <c r="E2202" s="1">
        <v>51.251223000000003</v>
      </c>
      <c r="F2202" s="5" t="s">
        <v>9</v>
      </c>
    </row>
    <row r="2203" spans="1:6" x14ac:dyDescent="0.25">
      <c r="A2203">
        <f t="shared" si="34"/>
        <v>2199</v>
      </c>
      <c r="B2203" s="1">
        <v>1199</v>
      </c>
      <c r="C2203" s="1" t="s">
        <v>3</v>
      </c>
      <c r="D2203" s="1">
        <v>0</v>
      </c>
      <c r="E2203" s="1">
        <v>220.969584</v>
      </c>
      <c r="F2203" s="5" t="s">
        <v>9</v>
      </c>
    </row>
    <row r="2204" spans="1:6" x14ac:dyDescent="0.25">
      <c r="A2204">
        <f t="shared" si="34"/>
        <v>2200</v>
      </c>
      <c r="B2204" s="1">
        <v>1200</v>
      </c>
      <c r="C2204" s="1" t="s">
        <v>3</v>
      </c>
      <c r="D2204" s="1">
        <v>0</v>
      </c>
      <c r="E2204" s="1">
        <v>337.70088800000002</v>
      </c>
      <c r="F2204" s="5" t="s">
        <v>9</v>
      </c>
    </row>
    <row r="2205" spans="1:6" x14ac:dyDescent="0.25">
      <c r="A2205">
        <f t="shared" si="34"/>
        <v>2201</v>
      </c>
      <c r="B2205" s="1">
        <v>1201</v>
      </c>
      <c r="C2205" s="1" t="s">
        <v>3</v>
      </c>
      <c r="D2205" s="1">
        <v>0</v>
      </c>
      <c r="E2205" s="1">
        <v>104.857077</v>
      </c>
      <c r="F2205" s="5" t="s">
        <v>9</v>
      </c>
    </row>
    <row r="2206" spans="1:6" x14ac:dyDescent="0.25">
      <c r="A2206">
        <f t="shared" si="34"/>
        <v>2202</v>
      </c>
      <c r="B2206" s="1">
        <v>1202</v>
      </c>
      <c r="C2206" s="1" t="s">
        <v>3</v>
      </c>
      <c r="D2206" s="1">
        <v>0</v>
      </c>
      <c r="E2206" s="1">
        <v>694.225144</v>
      </c>
      <c r="F2206" s="5" t="s">
        <v>9</v>
      </c>
    </row>
    <row r="2207" spans="1:6" x14ac:dyDescent="0.25">
      <c r="A2207">
        <f t="shared" si="34"/>
        <v>2203</v>
      </c>
      <c r="B2207" s="1">
        <v>1203</v>
      </c>
      <c r="C2207" s="1" t="s">
        <v>3</v>
      </c>
      <c r="D2207" s="1">
        <v>0</v>
      </c>
      <c r="E2207" s="1">
        <v>145.45140000000001</v>
      </c>
      <c r="F2207" s="5" t="s">
        <v>9</v>
      </c>
    </row>
    <row r="2208" spans="1:6" x14ac:dyDescent="0.25">
      <c r="A2208">
        <f t="shared" si="34"/>
        <v>2204</v>
      </c>
      <c r="B2208" s="1">
        <v>1204</v>
      </c>
      <c r="C2208" s="1" t="s">
        <v>3</v>
      </c>
      <c r="D2208" s="1">
        <v>0</v>
      </c>
      <c r="E2208" s="1">
        <v>165.33883700000001</v>
      </c>
      <c r="F2208" s="5" t="s">
        <v>9</v>
      </c>
    </row>
    <row r="2209" spans="1:6" x14ac:dyDescent="0.25">
      <c r="A2209">
        <f t="shared" si="34"/>
        <v>2205</v>
      </c>
      <c r="B2209" s="1">
        <v>1205</v>
      </c>
      <c r="C2209" s="1" t="s">
        <v>3</v>
      </c>
      <c r="D2209" s="1">
        <v>0</v>
      </c>
      <c r="E2209" s="1">
        <v>75.922745000000006</v>
      </c>
      <c r="F2209" s="5" t="s">
        <v>9</v>
      </c>
    </row>
    <row r="2210" spans="1:6" x14ac:dyDescent="0.25">
      <c r="A2210">
        <f t="shared" si="34"/>
        <v>2206</v>
      </c>
      <c r="B2210" s="1">
        <v>1206</v>
      </c>
      <c r="C2210" s="1" t="s">
        <v>3</v>
      </c>
      <c r="D2210" s="1">
        <v>0</v>
      </c>
      <c r="E2210" s="1">
        <v>229.711411</v>
      </c>
      <c r="F2210" s="5" t="s">
        <v>9</v>
      </c>
    </row>
    <row r="2211" spans="1:6" x14ac:dyDescent="0.25">
      <c r="A2211">
        <f t="shared" si="34"/>
        <v>2207</v>
      </c>
      <c r="B2211" s="1">
        <v>1207</v>
      </c>
      <c r="C2211" s="1" t="s">
        <v>3</v>
      </c>
      <c r="D2211" s="1">
        <v>0</v>
      </c>
      <c r="E2211" s="1">
        <v>153.71859499999999</v>
      </c>
      <c r="F2211" s="5" t="s">
        <v>9</v>
      </c>
    </row>
    <row r="2212" spans="1:6" x14ac:dyDescent="0.25">
      <c r="A2212">
        <f t="shared" si="34"/>
        <v>2208</v>
      </c>
      <c r="B2212" s="1">
        <v>1208</v>
      </c>
      <c r="C2212" s="1" t="s">
        <v>3</v>
      </c>
      <c r="D2212" s="1">
        <v>0</v>
      </c>
      <c r="E2212" s="1">
        <v>169.271143</v>
      </c>
      <c r="F2212" s="5" t="s">
        <v>9</v>
      </c>
    </row>
    <row r="2213" spans="1:6" x14ac:dyDescent="0.25">
      <c r="A2213">
        <f t="shared" si="34"/>
        <v>2209</v>
      </c>
      <c r="B2213" s="1">
        <v>1209</v>
      </c>
      <c r="C2213" s="1" t="s">
        <v>3</v>
      </c>
      <c r="D2213" s="1">
        <v>0</v>
      </c>
      <c r="E2213" s="1">
        <v>603.32552299999998</v>
      </c>
      <c r="F2213" s="5" t="s">
        <v>9</v>
      </c>
    </row>
    <row r="2214" spans="1:6" x14ac:dyDescent="0.25">
      <c r="A2214">
        <f t="shared" si="34"/>
        <v>2210</v>
      </c>
      <c r="B2214" s="1">
        <v>1210</v>
      </c>
      <c r="C2214" s="1" t="s">
        <v>3</v>
      </c>
      <c r="D2214" s="1">
        <v>0</v>
      </c>
      <c r="E2214" s="1">
        <v>114.61086400000001</v>
      </c>
      <c r="F2214" s="5" t="s">
        <v>9</v>
      </c>
    </row>
    <row r="2215" spans="1:6" x14ac:dyDescent="0.25">
      <c r="A2215">
        <f t="shared" si="34"/>
        <v>2211</v>
      </c>
      <c r="B2215" s="1">
        <v>1211</v>
      </c>
      <c r="C2215" s="1" t="s">
        <v>3</v>
      </c>
      <c r="D2215" s="1">
        <v>0</v>
      </c>
      <c r="E2215" s="1">
        <v>68.702972000000003</v>
      </c>
      <c r="F2215" s="5" t="s">
        <v>9</v>
      </c>
    </row>
    <row r="2216" spans="1:6" x14ac:dyDescent="0.25">
      <c r="A2216">
        <f t="shared" si="34"/>
        <v>2212</v>
      </c>
      <c r="B2216" s="1">
        <v>1212</v>
      </c>
      <c r="C2216" s="1" t="s">
        <v>3</v>
      </c>
      <c r="D2216" s="1">
        <v>0</v>
      </c>
      <c r="E2216" s="1">
        <v>51.759666000000003</v>
      </c>
      <c r="F2216" s="5" t="s">
        <v>9</v>
      </c>
    </row>
    <row r="2217" spans="1:6" x14ac:dyDescent="0.25">
      <c r="A2217">
        <f t="shared" si="34"/>
        <v>2213</v>
      </c>
      <c r="B2217" s="1">
        <v>1213</v>
      </c>
      <c r="C2217" s="1" t="s">
        <v>3</v>
      </c>
      <c r="D2217" s="1">
        <v>0</v>
      </c>
      <c r="E2217" s="1">
        <v>88.766559000000001</v>
      </c>
      <c r="F2217" s="5" t="s">
        <v>9</v>
      </c>
    </row>
    <row r="2218" spans="1:6" x14ac:dyDescent="0.25">
      <c r="A2218">
        <f t="shared" si="34"/>
        <v>2214</v>
      </c>
      <c r="B2218" s="1">
        <v>1214</v>
      </c>
      <c r="C2218" s="1" t="s">
        <v>3</v>
      </c>
      <c r="D2218" s="1">
        <v>0</v>
      </c>
      <c r="E2218" s="1">
        <v>263.884254</v>
      </c>
      <c r="F2218" s="5" t="s">
        <v>9</v>
      </c>
    </row>
    <row r="2219" spans="1:6" x14ac:dyDescent="0.25">
      <c r="A2219">
        <f t="shared" si="34"/>
        <v>2215</v>
      </c>
      <c r="B2219" s="1">
        <v>1215</v>
      </c>
      <c r="C2219" s="1" t="s">
        <v>3</v>
      </c>
      <c r="D2219" s="1">
        <v>0</v>
      </c>
      <c r="E2219" s="1">
        <v>378.92669699999999</v>
      </c>
      <c r="F2219" s="5" t="s">
        <v>9</v>
      </c>
    </row>
    <row r="2220" spans="1:6" x14ac:dyDescent="0.25">
      <c r="A2220">
        <f t="shared" si="34"/>
        <v>2216</v>
      </c>
      <c r="B2220" s="1">
        <v>1216</v>
      </c>
      <c r="C2220" s="1" t="s">
        <v>3</v>
      </c>
      <c r="D2220" s="1">
        <v>0</v>
      </c>
      <c r="E2220" s="1">
        <v>281.67198999999999</v>
      </c>
      <c r="F2220" s="5" t="s">
        <v>9</v>
      </c>
    </row>
    <row r="2221" spans="1:6" x14ac:dyDescent="0.25">
      <c r="A2221">
        <f t="shared" si="34"/>
        <v>2217</v>
      </c>
      <c r="B2221" s="1">
        <v>1217</v>
      </c>
      <c r="C2221" s="1" t="s">
        <v>3</v>
      </c>
      <c r="D2221" s="1">
        <v>0</v>
      </c>
      <c r="E2221" s="1">
        <v>273.93245400000001</v>
      </c>
      <c r="F2221" s="5" t="s">
        <v>9</v>
      </c>
    </row>
    <row r="2222" spans="1:6" x14ac:dyDescent="0.25">
      <c r="A2222">
        <f t="shared" si="34"/>
        <v>2218</v>
      </c>
      <c r="B2222" s="1">
        <v>1218</v>
      </c>
      <c r="C2222" s="1" t="s">
        <v>3</v>
      </c>
      <c r="D2222" s="1">
        <v>0</v>
      </c>
      <c r="E2222" s="1">
        <v>79.000214</v>
      </c>
      <c r="F2222" s="5" t="s">
        <v>9</v>
      </c>
    </row>
    <row r="2223" spans="1:6" x14ac:dyDescent="0.25">
      <c r="A2223">
        <f t="shared" si="34"/>
        <v>2219</v>
      </c>
      <c r="B2223" s="1">
        <v>1219</v>
      </c>
      <c r="C2223" s="1" t="s">
        <v>3</v>
      </c>
      <c r="D2223" s="1">
        <v>0</v>
      </c>
      <c r="E2223" s="1">
        <v>220.49541199999999</v>
      </c>
      <c r="F2223" s="5" t="s">
        <v>9</v>
      </c>
    </row>
    <row r="2224" spans="1:6" x14ac:dyDescent="0.25">
      <c r="A2224">
        <f t="shared" si="34"/>
        <v>2220</v>
      </c>
      <c r="B2224" s="1">
        <v>1220</v>
      </c>
      <c r="C2224" s="1" t="s">
        <v>3</v>
      </c>
      <c r="D2224" s="1">
        <v>0</v>
      </c>
      <c r="E2224" s="1">
        <v>500.94129099999998</v>
      </c>
      <c r="F2224" s="5" t="s">
        <v>9</v>
      </c>
    </row>
    <row r="2225" spans="1:6" x14ac:dyDescent="0.25">
      <c r="A2225">
        <f t="shared" si="34"/>
        <v>2221</v>
      </c>
      <c r="B2225" s="1">
        <v>1221</v>
      </c>
      <c r="C2225" s="1" t="s">
        <v>3</v>
      </c>
      <c r="D2225" s="1">
        <v>0</v>
      </c>
      <c r="E2225" s="1">
        <v>10.439985999999999</v>
      </c>
      <c r="F2225" s="5" t="s">
        <v>9</v>
      </c>
    </row>
    <row r="2226" spans="1:6" x14ac:dyDescent="0.25">
      <c r="A2226">
        <f t="shared" si="34"/>
        <v>2222</v>
      </c>
      <c r="B2226" s="1">
        <v>1222</v>
      </c>
      <c r="C2226" s="1" t="s">
        <v>3</v>
      </c>
      <c r="D2226" s="1">
        <v>0</v>
      </c>
      <c r="E2226" s="1">
        <v>367.18626399999999</v>
      </c>
      <c r="F2226" s="5" t="s">
        <v>9</v>
      </c>
    </row>
    <row r="2227" spans="1:6" x14ac:dyDescent="0.25">
      <c r="A2227">
        <f t="shared" si="34"/>
        <v>2223</v>
      </c>
      <c r="B2227" s="1">
        <v>1223</v>
      </c>
      <c r="C2227" s="1" t="s">
        <v>3</v>
      </c>
      <c r="D2227" s="1">
        <v>0</v>
      </c>
      <c r="E2227" s="1">
        <v>403.16524600000002</v>
      </c>
      <c r="F2227" s="5" t="s">
        <v>9</v>
      </c>
    </row>
    <row r="2228" spans="1:6" x14ac:dyDescent="0.25">
      <c r="A2228">
        <f t="shared" si="34"/>
        <v>2224</v>
      </c>
      <c r="B2228" s="1">
        <v>1224</v>
      </c>
      <c r="C2228" s="1" t="s">
        <v>3</v>
      </c>
      <c r="D2228" s="1">
        <v>0</v>
      </c>
      <c r="E2228" s="1">
        <v>550.42259799999999</v>
      </c>
      <c r="F2228" s="5" t="s">
        <v>9</v>
      </c>
    </row>
    <row r="2229" spans="1:6" x14ac:dyDescent="0.25">
      <c r="A2229">
        <f t="shared" si="34"/>
        <v>2225</v>
      </c>
      <c r="B2229" s="1">
        <v>1225</v>
      </c>
      <c r="C2229" s="1" t="s">
        <v>3</v>
      </c>
      <c r="D2229" s="1">
        <v>0</v>
      </c>
      <c r="E2229" s="1">
        <v>210.71250699999999</v>
      </c>
      <c r="F2229" s="5" t="s">
        <v>9</v>
      </c>
    </row>
    <row r="2230" spans="1:6" x14ac:dyDescent="0.25">
      <c r="A2230">
        <f t="shared" si="34"/>
        <v>2226</v>
      </c>
      <c r="B2230" s="1">
        <v>1226</v>
      </c>
      <c r="C2230" s="1" t="s">
        <v>3</v>
      </c>
      <c r="D2230" s="1">
        <v>0</v>
      </c>
      <c r="E2230" s="1">
        <v>145.48360199999999</v>
      </c>
      <c r="F2230" s="5" t="s">
        <v>9</v>
      </c>
    </row>
    <row r="2231" spans="1:6" x14ac:dyDescent="0.25">
      <c r="A2231">
        <f t="shared" si="34"/>
        <v>2227</v>
      </c>
      <c r="B2231" s="1">
        <v>1227</v>
      </c>
      <c r="C2231" s="1" t="s">
        <v>3</v>
      </c>
      <c r="D2231" s="1">
        <v>0</v>
      </c>
      <c r="E2231" s="1">
        <v>58.964672999999998</v>
      </c>
      <c r="F2231" s="5" t="s">
        <v>9</v>
      </c>
    </row>
    <row r="2232" spans="1:6" x14ac:dyDescent="0.25">
      <c r="A2232">
        <f t="shared" si="34"/>
        <v>2228</v>
      </c>
      <c r="B2232" s="1">
        <v>1228</v>
      </c>
      <c r="C2232" s="1" t="s">
        <v>3</v>
      </c>
      <c r="D2232" s="1">
        <v>0</v>
      </c>
      <c r="E2232" s="1">
        <v>39.356597999999998</v>
      </c>
      <c r="F2232" s="5" t="s">
        <v>9</v>
      </c>
    </row>
    <row r="2233" spans="1:6" x14ac:dyDescent="0.25">
      <c r="A2233">
        <f t="shared" si="34"/>
        <v>2229</v>
      </c>
      <c r="B2233" s="1">
        <v>1229</v>
      </c>
      <c r="C2233" s="1" t="s">
        <v>3</v>
      </c>
      <c r="D2233" s="1">
        <v>0</v>
      </c>
      <c r="E2233" s="1">
        <v>65.726179000000002</v>
      </c>
      <c r="F2233" s="5" t="s">
        <v>9</v>
      </c>
    </row>
    <row r="2234" spans="1:6" x14ac:dyDescent="0.25">
      <c r="A2234">
        <f t="shared" si="34"/>
        <v>2230</v>
      </c>
      <c r="B2234" s="1">
        <v>1230</v>
      </c>
      <c r="C2234" s="1" t="s">
        <v>3</v>
      </c>
      <c r="D2234" s="1">
        <v>0</v>
      </c>
      <c r="E2234" s="1">
        <v>145.441599</v>
      </c>
      <c r="F2234" s="5" t="s">
        <v>9</v>
      </c>
    </row>
    <row r="2235" spans="1:6" x14ac:dyDescent="0.25">
      <c r="A2235">
        <f t="shared" si="34"/>
        <v>2231</v>
      </c>
      <c r="B2235" s="1">
        <v>1231</v>
      </c>
      <c r="C2235" s="1" t="s">
        <v>3</v>
      </c>
      <c r="D2235" s="1">
        <v>0</v>
      </c>
      <c r="E2235" s="1">
        <v>98.255685</v>
      </c>
      <c r="F2235" s="5" t="s">
        <v>9</v>
      </c>
    </row>
    <row r="2236" spans="1:6" x14ac:dyDescent="0.25">
      <c r="A2236">
        <f t="shared" si="34"/>
        <v>2232</v>
      </c>
      <c r="B2236" s="1">
        <v>1232</v>
      </c>
      <c r="C2236" s="1" t="s">
        <v>3</v>
      </c>
      <c r="D2236" s="1">
        <v>0</v>
      </c>
      <c r="E2236" s="1">
        <v>145.61106899999999</v>
      </c>
      <c r="F2236" s="5" t="s">
        <v>9</v>
      </c>
    </row>
    <row r="2237" spans="1:6" x14ac:dyDescent="0.25">
      <c r="A2237">
        <f t="shared" si="34"/>
        <v>2233</v>
      </c>
      <c r="B2237" s="1">
        <v>1233</v>
      </c>
      <c r="C2237" s="1" t="s">
        <v>3</v>
      </c>
      <c r="D2237" s="1">
        <v>0</v>
      </c>
      <c r="E2237" s="1">
        <v>33.719208999999999</v>
      </c>
      <c r="F2237" s="5" t="s">
        <v>9</v>
      </c>
    </row>
    <row r="2238" spans="1:6" x14ac:dyDescent="0.25">
      <c r="A2238">
        <f t="shared" si="34"/>
        <v>2234</v>
      </c>
      <c r="B2238" s="1">
        <v>1234</v>
      </c>
      <c r="C2238" s="1" t="s">
        <v>3</v>
      </c>
      <c r="D2238" s="1">
        <v>0</v>
      </c>
      <c r="E2238" s="1">
        <v>584.26701500000001</v>
      </c>
      <c r="F2238" s="5" t="s">
        <v>9</v>
      </c>
    </row>
    <row r="2239" spans="1:6" x14ac:dyDescent="0.25">
      <c r="A2239">
        <f t="shared" si="34"/>
        <v>2235</v>
      </c>
      <c r="B2239" s="1">
        <v>1235</v>
      </c>
      <c r="C2239" s="1" t="s">
        <v>3</v>
      </c>
      <c r="D2239" s="1">
        <v>0</v>
      </c>
      <c r="E2239" s="1">
        <v>96.379823999999999</v>
      </c>
      <c r="F2239" s="5" t="s">
        <v>9</v>
      </c>
    </row>
    <row r="2240" spans="1:6" x14ac:dyDescent="0.25">
      <c r="A2240">
        <f t="shared" si="34"/>
        <v>2236</v>
      </c>
      <c r="B2240" s="1">
        <v>1236</v>
      </c>
      <c r="C2240" s="1" t="s">
        <v>3</v>
      </c>
      <c r="D2240" s="1">
        <v>0</v>
      </c>
      <c r="E2240" s="1">
        <v>591.61518899999999</v>
      </c>
      <c r="F2240" s="5" t="s">
        <v>9</v>
      </c>
    </row>
    <row r="2241" spans="1:6" x14ac:dyDescent="0.25">
      <c r="A2241">
        <f t="shared" si="34"/>
        <v>2237</v>
      </c>
      <c r="B2241" s="1">
        <v>1237</v>
      </c>
      <c r="C2241" s="1" t="s">
        <v>3</v>
      </c>
      <c r="D2241" s="1">
        <v>0</v>
      </c>
      <c r="E2241" s="1">
        <v>114.418177</v>
      </c>
      <c r="F2241" s="5" t="s">
        <v>9</v>
      </c>
    </row>
    <row r="2242" spans="1:6" x14ac:dyDescent="0.25">
      <c r="A2242">
        <f t="shared" si="34"/>
        <v>2238</v>
      </c>
      <c r="B2242" s="1">
        <v>1238</v>
      </c>
      <c r="C2242" s="1" t="s">
        <v>3</v>
      </c>
      <c r="D2242" s="1">
        <v>0</v>
      </c>
      <c r="E2242" s="1">
        <v>56.676966</v>
      </c>
      <c r="F2242" s="5" t="s">
        <v>9</v>
      </c>
    </row>
    <row r="2243" spans="1:6" x14ac:dyDescent="0.25">
      <c r="A2243">
        <f t="shared" si="34"/>
        <v>2239</v>
      </c>
      <c r="B2243" s="1">
        <v>1239</v>
      </c>
      <c r="C2243" s="1" t="s">
        <v>3</v>
      </c>
      <c r="D2243" s="1">
        <v>0</v>
      </c>
      <c r="E2243" s="1">
        <v>231.114654</v>
      </c>
      <c r="F2243" s="5" t="s">
        <v>9</v>
      </c>
    </row>
    <row r="2244" spans="1:6" x14ac:dyDescent="0.25">
      <c r="A2244">
        <f t="shared" si="34"/>
        <v>2240</v>
      </c>
      <c r="B2244" s="1">
        <v>1240</v>
      </c>
      <c r="C2244" s="1" t="s">
        <v>3</v>
      </c>
      <c r="D2244" s="1">
        <v>0</v>
      </c>
      <c r="E2244" s="1">
        <v>63.499440999999997</v>
      </c>
      <c r="F2244" s="5" t="s">
        <v>9</v>
      </c>
    </row>
    <row r="2245" spans="1:6" x14ac:dyDescent="0.25">
      <c r="A2245">
        <f t="shared" si="34"/>
        <v>2241</v>
      </c>
      <c r="B2245" s="1">
        <v>1241</v>
      </c>
      <c r="C2245" s="1" t="s">
        <v>3</v>
      </c>
      <c r="D2245" s="1">
        <v>0</v>
      </c>
      <c r="E2245" s="1">
        <v>279.786044</v>
      </c>
      <c r="F2245" s="5" t="s">
        <v>9</v>
      </c>
    </row>
    <row r="2246" spans="1:6" x14ac:dyDescent="0.25">
      <c r="A2246">
        <f t="shared" si="34"/>
        <v>2242</v>
      </c>
      <c r="B2246" s="1">
        <v>1242</v>
      </c>
      <c r="C2246" s="1" t="s">
        <v>3</v>
      </c>
      <c r="D2246" s="1">
        <v>0</v>
      </c>
      <c r="E2246" s="1">
        <v>69.142753999999996</v>
      </c>
      <c r="F2246" s="5" t="s">
        <v>9</v>
      </c>
    </row>
    <row r="2247" spans="1:6" x14ac:dyDescent="0.25">
      <c r="A2247">
        <f t="shared" ref="A2247:A2310" si="35">A2246+1</f>
        <v>2243</v>
      </c>
      <c r="B2247" s="1">
        <v>1243</v>
      </c>
      <c r="C2247" s="1" t="s">
        <v>3</v>
      </c>
      <c r="D2247" s="1">
        <v>0</v>
      </c>
      <c r="E2247" s="1">
        <v>108.337225</v>
      </c>
      <c r="F2247" s="5" t="s">
        <v>9</v>
      </c>
    </row>
    <row r="2248" spans="1:6" x14ac:dyDescent="0.25">
      <c r="A2248">
        <f t="shared" si="35"/>
        <v>2244</v>
      </c>
      <c r="B2248" s="1">
        <v>1244</v>
      </c>
      <c r="C2248" s="1" t="s">
        <v>3</v>
      </c>
      <c r="D2248" s="1">
        <v>0</v>
      </c>
      <c r="E2248" s="1">
        <v>482.35274800000002</v>
      </c>
      <c r="F2248" s="5" t="s">
        <v>9</v>
      </c>
    </row>
    <row r="2249" spans="1:6" x14ac:dyDescent="0.25">
      <c r="A2249">
        <f t="shared" si="35"/>
        <v>2245</v>
      </c>
      <c r="B2249" s="1">
        <v>1245</v>
      </c>
      <c r="C2249" s="1" t="s">
        <v>3</v>
      </c>
      <c r="D2249" s="1">
        <v>0</v>
      </c>
      <c r="E2249" s="1">
        <v>112.03399400000001</v>
      </c>
      <c r="F2249" s="5" t="s">
        <v>9</v>
      </c>
    </row>
    <row r="2250" spans="1:6" x14ac:dyDescent="0.25">
      <c r="A2250">
        <f t="shared" si="35"/>
        <v>2246</v>
      </c>
      <c r="B2250" s="1">
        <v>1246</v>
      </c>
      <c r="C2250" s="1" t="s">
        <v>3</v>
      </c>
      <c r="D2250" s="1">
        <v>0</v>
      </c>
      <c r="E2250" s="1">
        <v>125.757822</v>
      </c>
      <c r="F2250" s="5" t="s">
        <v>9</v>
      </c>
    </row>
    <row r="2251" spans="1:6" x14ac:dyDescent="0.25">
      <c r="A2251">
        <f t="shared" si="35"/>
        <v>2247</v>
      </c>
      <c r="B2251" s="1">
        <v>1247</v>
      </c>
      <c r="C2251" s="1" t="s">
        <v>3</v>
      </c>
      <c r="D2251" s="1">
        <v>0</v>
      </c>
      <c r="E2251" s="1">
        <v>313.87111599999997</v>
      </c>
      <c r="F2251" s="5" t="s">
        <v>9</v>
      </c>
    </row>
    <row r="2252" spans="1:6" x14ac:dyDescent="0.25">
      <c r="A2252">
        <f t="shared" si="35"/>
        <v>2248</v>
      </c>
      <c r="B2252" s="1">
        <v>1248</v>
      </c>
      <c r="C2252" s="1" t="s">
        <v>3</v>
      </c>
      <c r="D2252" s="1">
        <v>0</v>
      </c>
      <c r="E2252" s="1">
        <v>114.11873199999999</v>
      </c>
      <c r="F2252" s="5" t="s">
        <v>9</v>
      </c>
    </row>
    <row r="2253" spans="1:6" x14ac:dyDescent="0.25">
      <c r="A2253">
        <f t="shared" si="35"/>
        <v>2249</v>
      </c>
      <c r="B2253" s="1">
        <v>1249</v>
      </c>
      <c r="C2253" s="1" t="s">
        <v>3</v>
      </c>
      <c r="D2253" s="1">
        <v>0</v>
      </c>
      <c r="E2253" s="1">
        <v>136.53536500000001</v>
      </c>
      <c r="F2253" s="5" t="s">
        <v>9</v>
      </c>
    </row>
    <row r="2254" spans="1:6" x14ac:dyDescent="0.25">
      <c r="A2254">
        <f t="shared" si="35"/>
        <v>2250</v>
      </c>
      <c r="B2254" s="1">
        <v>1256</v>
      </c>
      <c r="C2254" s="1" t="s">
        <v>3</v>
      </c>
      <c r="D2254" s="1">
        <v>0</v>
      </c>
      <c r="E2254" s="1">
        <v>197.361313</v>
      </c>
      <c r="F2254" s="5" t="s">
        <v>9</v>
      </c>
    </row>
    <row r="2255" spans="1:6" x14ac:dyDescent="0.25">
      <c r="A2255">
        <f t="shared" si="35"/>
        <v>2251</v>
      </c>
      <c r="B2255" s="1">
        <v>1274</v>
      </c>
      <c r="C2255" s="1" t="s">
        <v>3</v>
      </c>
      <c r="D2255" s="1">
        <v>0</v>
      </c>
      <c r="E2255" s="1">
        <v>527.36230599999999</v>
      </c>
      <c r="F2255" s="5" t="s">
        <v>9</v>
      </c>
    </row>
    <row r="2256" spans="1:6" x14ac:dyDescent="0.25">
      <c r="A2256">
        <f t="shared" si="35"/>
        <v>2252</v>
      </c>
      <c r="B2256" s="1">
        <v>1275</v>
      </c>
      <c r="C2256" s="1" t="s">
        <v>3</v>
      </c>
      <c r="D2256" s="1">
        <v>0</v>
      </c>
      <c r="E2256" s="1">
        <v>225.94210000000001</v>
      </c>
      <c r="F2256" s="5" t="s">
        <v>9</v>
      </c>
    </row>
    <row r="2257" spans="1:6" x14ac:dyDescent="0.25">
      <c r="A2257">
        <f t="shared" si="35"/>
        <v>2253</v>
      </c>
      <c r="B2257" s="1">
        <v>1276</v>
      </c>
      <c r="C2257" s="1" t="s">
        <v>3</v>
      </c>
      <c r="D2257" s="1">
        <v>0</v>
      </c>
      <c r="E2257" s="1">
        <v>180.26513499999999</v>
      </c>
      <c r="F2257" s="5" t="s">
        <v>9</v>
      </c>
    </row>
    <row r="2258" spans="1:6" x14ac:dyDescent="0.25">
      <c r="A2258">
        <f t="shared" si="35"/>
        <v>2254</v>
      </c>
      <c r="B2258" s="1">
        <v>1279</v>
      </c>
      <c r="C2258" s="1" t="s">
        <v>3</v>
      </c>
      <c r="D2258" s="1">
        <v>0</v>
      </c>
      <c r="E2258" s="1">
        <v>526.69288700000004</v>
      </c>
      <c r="F2258" s="5" t="s">
        <v>9</v>
      </c>
    </row>
    <row r="2259" spans="1:6" x14ac:dyDescent="0.25">
      <c r="A2259">
        <f t="shared" si="35"/>
        <v>2255</v>
      </c>
      <c r="B2259" s="1">
        <v>1280</v>
      </c>
      <c r="C2259" s="1" t="s">
        <v>3</v>
      </c>
      <c r="D2259" s="1">
        <v>0</v>
      </c>
      <c r="E2259" s="1">
        <v>63.290039999999998</v>
      </c>
      <c r="F2259" s="5" t="s">
        <v>9</v>
      </c>
    </row>
    <row r="2260" spans="1:6" x14ac:dyDescent="0.25">
      <c r="A2260">
        <f t="shared" si="35"/>
        <v>2256</v>
      </c>
      <c r="B2260" s="1">
        <v>1281</v>
      </c>
      <c r="C2260" s="1" t="s">
        <v>3</v>
      </c>
      <c r="D2260" s="1">
        <v>0</v>
      </c>
      <c r="E2260" s="1">
        <v>511.20173899999998</v>
      </c>
      <c r="F2260" s="5" t="s">
        <v>9</v>
      </c>
    </row>
    <row r="2261" spans="1:6" x14ac:dyDescent="0.25">
      <c r="A2261">
        <f t="shared" si="35"/>
        <v>2257</v>
      </c>
      <c r="B2261" s="1">
        <v>1289</v>
      </c>
      <c r="C2261" s="1" t="s">
        <v>3</v>
      </c>
      <c r="D2261" s="1">
        <v>0</v>
      </c>
      <c r="E2261" s="1">
        <v>271.27210400000001</v>
      </c>
      <c r="F2261" s="5" t="s">
        <v>9</v>
      </c>
    </row>
    <row r="2262" spans="1:6" x14ac:dyDescent="0.25">
      <c r="A2262">
        <f t="shared" si="35"/>
        <v>2258</v>
      </c>
      <c r="B2262" s="1">
        <v>1290</v>
      </c>
      <c r="C2262" s="1" t="s">
        <v>3</v>
      </c>
      <c r="D2262" s="1">
        <v>0</v>
      </c>
      <c r="E2262" s="1">
        <v>304.612504</v>
      </c>
      <c r="F2262" s="5" t="s">
        <v>9</v>
      </c>
    </row>
    <row r="2263" spans="1:6" x14ac:dyDescent="0.25">
      <c r="A2263">
        <f t="shared" si="35"/>
        <v>2259</v>
      </c>
      <c r="B2263" s="1">
        <v>1292</v>
      </c>
      <c r="C2263" s="1" t="s">
        <v>3</v>
      </c>
      <c r="D2263" s="1">
        <v>0</v>
      </c>
      <c r="E2263" s="1">
        <v>156.84535199999999</v>
      </c>
      <c r="F2263" s="5" t="s">
        <v>9</v>
      </c>
    </row>
    <row r="2264" spans="1:6" x14ac:dyDescent="0.25">
      <c r="A2264">
        <f t="shared" si="35"/>
        <v>2260</v>
      </c>
      <c r="B2264" s="1">
        <v>1314</v>
      </c>
      <c r="C2264" s="1" t="s">
        <v>3</v>
      </c>
      <c r="D2264" s="1">
        <v>0</v>
      </c>
      <c r="E2264" s="1">
        <v>319.21888100000001</v>
      </c>
      <c r="F2264" s="5" t="s">
        <v>9</v>
      </c>
    </row>
    <row r="2265" spans="1:6" x14ac:dyDescent="0.25">
      <c r="A2265">
        <f t="shared" si="35"/>
        <v>2261</v>
      </c>
      <c r="B2265" s="1">
        <v>1315</v>
      </c>
      <c r="C2265" s="1" t="s">
        <v>3</v>
      </c>
      <c r="D2265" s="1">
        <v>0</v>
      </c>
      <c r="E2265" s="1">
        <v>94.096010000000007</v>
      </c>
      <c r="F2265" s="5" t="s">
        <v>9</v>
      </c>
    </row>
    <row r="2266" spans="1:6" x14ac:dyDescent="0.25">
      <c r="A2266">
        <f t="shared" si="35"/>
        <v>2262</v>
      </c>
      <c r="B2266" s="1">
        <v>1316</v>
      </c>
      <c r="C2266" s="1" t="s">
        <v>3</v>
      </c>
      <c r="D2266" s="1">
        <v>0</v>
      </c>
      <c r="E2266" s="1">
        <v>179.01021499999999</v>
      </c>
      <c r="F2266" s="5" t="s">
        <v>9</v>
      </c>
    </row>
    <row r="2267" spans="1:6" x14ac:dyDescent="0.25">
      <c r="A2267">
        <f t="shared" si="35"/>
        <v>2263</v>
      </c>
      <c r="B2267" s="1">
        <v>1317</v>
      </c>
      <c r="C2267" s="1" t="s">
        <v>3</v>
      </c>
      <c r="D2267" s="1">
        <v>0</v>
      </c>
      <c r="E2267" s="1">
        <v>134.84325000000001</v>
      </c>
      <c r="F2267" s="5" t="s">
        <v>9</v>
      </c>
    </row>
    <row r="2268" spans="1:6" x14ac:dyDescent="0.25">
      <c r="A2268">
        <f t="shared" si="35"/>
        <v>2264</v>
      </c>
      <c r="B2268" s="1">
        <v>1319</v>
      </c>
      <c r="C2268" s="1" t="s">
        <v>3</v>
      </c>
      <c r="D2268" s="1">
        <v>0</v>
      </c>
      <c r="E2268" s="1">
        <v>294.46318100000002</v>
      </c>
      <c r="F2268" s="5" t="s">
        <v>9</v>
      </c>
    </row>
    <row r="2269" spans="1:6" x14ac:dyDescent="0.25">
      <c r="A2269">
        <f t="shared" si="35"/>
        <v>2265</v>
      </c>
      <c r="B2269" s="1">
        <v>1325</v>
      </c>
      <c r="C2269" s="1" t="s">
        <v>3</v>
      </c>
      <c r="D2269" s="1">
        <v>0</v>
      </c>
      <c r="E2269" s="1">
        <v>616.91571599999997</v>
      </c>
      <c r="F2269" s="5" t="s">
        <v>9</v>
      </c>
    </row>
    <row r="2270" spans="1:6" x14ac:dyDescent="0.25">
      <c r="A2270">
        <f t="shared" si="35"/>
        <v>2266</v>
      </c>
      <c r="B2270" s="1">
        <v>1326</v>
      </c>
      <c r="C2270" s="1" t="s">
        <v>3</v>
      </c>
      <c r="D2270" s="1">
        <v>0</v>
      </c>
      <c r="E2270" s="1">
        <v>472.84060699999998</v>
      </c>
      <c r="F2270" s="5" t="s">
        <v>9</v>
      </c>
    </row>
    <row r="2271" spans="1:6" x14ac:dyDescent="0.25">
      <c r="A2271">
        <f t="shared" si="35"/>
        <v>2267</v>
      </c>
      <c r="B2271" s="1">
        <v>1338</v>
      </c>
      <c r="C2271" s="1" t="s">
        <v>3</v>
      </c>
      <c r="D2271" s="1">
        <v>0</v>
      </c>
      <c r="E2271" s="1">
        <v>745.319031</v>
      </c>
      <c r="F2271" s="5" t="s">
        <v>9</v>
      </c>
    </row>
    <row r="2272" spans="1:6" x14ac:dyDescent="0.25">
      <c r="A2272">
        <f t="shared" si="35"/>
        <v>2268</v>
      </c>
      <c r="B2272" s="1">
        <v>1339</v>
      </c>
      <c r="C2272" s="1" t="s">
        <v>3</v>
      </c>
      <c r="D2272" s="1">
        <v>0</v>
      </c>
      <c r="E2272" s="1">
        <v>285.62158499999998</v>
      </c>
      <c r="F2272" s="5" t="s">
        <v>9</v>
      </c>
    </row>
    <row r="2273" spans="1:6" x14ac:dyDescent="0.25">
      <c r="A2273">
        <f t="shared" si="35"/>
        <v>2269</v>
      </c>
      <c r="B2273" s="1">
        <v>1343</v>
      </c>
      <c r="C2273" s="1" t="s">
        <v>3</v>
      </c>
      <c r="D2273" s="1">
        <v>0</v>
      </c>
      <c r="E2273" s="1">
        <v>697.21630100000004</v>
      </c>
      <c r="F2273" s="5" t="s">
        <v>9</v>
      </c>
    </row>
    <row r="2274" spans="1:6" x14ac:dyDescent="0.25">
      <c r="A2274">
        <f t="shared" si="35"/>
        <v>2270</v>
      </c>
      <c r="B2274" s="1">
        <v>1346</v>
      </c>
      <c r="C2274" s="1" t="s">
        <v>3</v>
      </c>
      <c r="D2274" s="1">
        <v>0</v>
      </c>
      <c r="E2274" s="1">
        <v>486.85807</v>
      </c>
      <c r="F2274" s="5" t="s">
        <v>9</v>
      </c>
    </row>
    <row r="2275" spans="1:6" x14ac:dyDescent="0.25">
      <c r="A2275">
        <f t="shared" si="35"/>
        <v>2271</v>
      </c>
      <c r="B2275" s="1">
        <v>1347</v>
      </c>
      <c r="C2275" s="1" t="s">
        <v>3</v>
      </c>
      <c r="D2275" s="1">
        <v>0</v>
      </c>
      <c r="E2275" s="1">
        <v>68.416214999999994</v>
      </c>
      <c r="F2275" s="5" t="s">
        <v>9</v>
      </c>
    </row>
    <row r="2276" spans="1:6" x14ac:dyDescent="0.25">
      <c r="A2276">
        <f t="shared" si="35"/>
        <v>2272</v>
      </c>
      <c r="B2276" s="1">
        <v>1348</v>
      </c>
      <c r="C2276" s="1" t="s">
        <v>3</v>
      </c>
      <c r="D2276" s="1">
        <v>0</v>
      </c>
      <c r="E2276" s="1">
        <v>325.13427100000001</v>
      </c>
      <c r="F2276" s="5" t="s">
        <v>9</v>
      </c>
    </row>
    <row r="2277" spans="1:6" x14ac:dyDescent="0.25">
      <c r="A2277">
        <f t="shared" si="35"/>
        <v>2273</v>
      </c>
      <c r="B2277" s="1">
        <v>1349</v>
      </c>
      <c r="C2277" s="1" t="s">
        <v>3</v>
      </c>
      <c r="D2277" s="1">
        <v>0</v>
      </c>
      <c r="E2277" s="1">
        <v>177.298033</v>
      </c>
      <c r="F2277" s="5" t="s">
        <v>9</v>
      </c>
    </row>
    <row r="2278" spans="1:6" x14ac:dyDescent="0.25">
      <c r="A2278">
        <f t="shared" si="35"/>
        <v>2274</v>
      </c>
      <c r="B2278" s="1">
        <v>1350</v>
      </c>
      <c r="C2278" s="1" t="s">
        <v>3</v>
      </c>
      <c r="D2278" s="1">
        <v>0</v>
      </c>
      <c r="E2278" s="1">
        <v>504.54044900000002</v>
      </c>
      <c r="F2278" s="5" t="s">
        <v>9</v>
      </c>
    </row>
    <row r="2279" spans="1:6" x14ac:dyDescent="0.25">
      <c r="A2279">
        <f t="shared" si="35"/>
        <v>2275</v>
      </c>
      <c r="B2279" s="1">
        <v>1351</v>
      </c>
      <c r="C2279" s="1" t="s">
        <v>3</v>
      </c>
      <c r="D2279" s="1">
        <v>0</v>
      </c>
      <c r="E2279" s="1">
        <v>134.53207900000001</v>
      </c>
      <c r="F2279" s="5" t="s">
        <v>9</v>
      </c>
    </row>
    <row r="2280" spans="1:6" x14ac:dyDescent="0.25">
      <c r="A2280">
        <f t="shared" si="35"/>
        <v>2276</v>
      </c>
      <c r="B2280" s="1">
        <v>1352</v>
      </c>
      <c r="C2280" s="1" t="s">
        <v>3</v>
      </c>
      <c r="D2280" s="1">
        <v>0</v>
      </c>
      <c r="E2280" s="1">
        <v>607.84722199999999</v>
      </c>
      <c r="F2280" s="5" t="s">
        <v>9</v>
      </c>
    </row>
    <row r="2281" spans="1:6" x14ac:dyDescent="0.25">
      <c r="A2281">
        <f t="shared" si="35"/>
        <v>2277</v>
      </c>
      <c r="B2281" s="1">
        <v>1353</v>
      </c>
      <c r="C2281" s="1" t="s">
        <v>3</v>
      </c>
      <c r="D2281" s="1">
        <v>0</v>
      </c>
      <c r="E2281" s="1">
        <v>203.907599</v>
      </c>
      <c r="F2281" s="5" t="s">
        <v>9</v>
      </c>
    </row>
    <row r="2282" spans="1:6" x14ac:dyDescent="0.25">
      <c r="A2282">
        <f t="shared" si="35"/>
        <v>2278</v>
      </c>
      <c r="B2282" s="1">
        <v>1354</v>
      </c>
      <c r="C2282" s="1" t="s">
        <v>3</v>
      </c>
      <c r="D2282" s="1">
        <v>0</v>
      </c>
      <c r="E2282" s="1">
        <v>606.53971899999999</v>
      </c>
      <c r="F2282" s="5" t="s">
        <v>9</v>
      </c>
    </row>
    <row r="2283" spans="1:6" x14ac:dyDescent="0.25">
      <c r="A2283">
        <f t="shared" si="35"/>
        <v>2279</v>
      </c>
      <c r="B2283" s="1">
        <v>1356</v>
      </c>
      <c r="C2283" s="1" t="s">
        <v>3</v>
      </c>
      <c r="D2283" s="1">
        <v>0</v>
      </c>
      <c r="E2283" s="1">
        <v>1293.4491169999999</v>
      </c>
      <c r="F2283" s="5" t="s">
        <v>9</v>
      </c>
    </row>
    <row r="2284" spans="1:6" x14ac:dyDescent="0.25">
      <c r="A2284">
        <f t="shared" si="35"/>
        <v>2280</v>
      </c>
      <c r="B2284" s="1">
        <v>1357</v>
      </c>
      <c r="C2284" s="1" t="s">
        <v>3</v>
      </c>
      <c r="D2284" s="1">
        <v>0</v>
      </c>
      <c r="E2284" s="1">
        <v>576.93948999999998</v>
      </c>
      <c r="F2284" s="5" t="s">
        <v>9</v>
      </c>
    </row>
    <row r="2285" spans="1:6" x14ac:dyDescent="0.25">
      <c r="A2285">
        <f t="shared" si="35"/>
        <v>2281</v>
      </c>
      <c r="B2285" s="1">
        <v>1358</v>
      </c>
      <c r="C2285" s="1" t="s">
        <v>3</v>
      </c>
      <c r="D2285" s="1">
        <v>0</v>
      </c>
      <c r="E2285" s="1">
        <v>1060.6988060000001</v>
      </c>
      <c r="F2285" s="5" t="s">
        <v>9</v>
      </c>
    </row>
    <row r="2286" spans="1:6" x14ac:dyDescent="0.25">
      <c r="A2286">
        <f t="shared" si="35"/>
        <v>2282</v>
      </c>
      <c r="B2286" s="1">
        <v>1359</v>
      </c>
      <c r="C2286" s="1" t="s">
        <v>3</v>
      </c>
      <c r="D2286" s="1">
        <v>0</v>
      </c>
      <c r="E2286" s="1">
        <v>690.63898200000006</v>
      </c>
      <c r="F2286" s="5" t="s">
        <v>9</v>
      </c>
    </row>
    <row r="2287" spans="1:6" x14ac:dyDescent="0.25">
      <c r="A2287">
        <f t="shared" si="35"/>
        <v>2283</v>
      </c>
      <c r="B2287" s="1">
        <v>1361</v>
      </c>
      <c r="C2287" s="1" t="s">
        <v>3</v>
      </c>
      <c r="D2287" s="1">
        <v>0</v>
      </c>
      <c r="E2287" s="1">
        <v>189.62527800000001</v>
      </c>
      <c r="F2287" s="5" t="s">
        <v>9</v>
      </c>
    </row>
    <row r="2288" spans="1:6" x14ac:dyDescent="0.25">
      <c r="A2288">
        <f t="shared" si="35"/>
        <v>2284</v>
      </c>
      <c r="B2288" s="1">
        <v>1362</v>
      </c>
      <c r="C2288" s="1" t="s">
        <v>3</v>
      </c>
      <c r="D2288" s="1">
        <v>0</v>
      </c>
      <c r="E2288" s="1">
        <v>651.53545099999997</v>
      </c>
      <c r="F2288" s="5" t="s">
        <v>9</v>
      </c>
    </row>
    <row r="2289" spans="1:6" x14ac:dyDescent="0.25">
      <c r="A2289">
        <f t="shared" si="35"/>
        <v>2285</v>
      </c>
      <c r="B2289" s="1">
        <v>1363</v>
      </c>
      <c r="C2289" s="1" t="s">
        <v>3</v>
      </c>
      <c r="D2289" s="1">
        <v>0</v>
      </c>
      <c r="E2289" s="1">
        <v>663.28257699999995</v>
      </c>
      <c r="F2289" s="5" t="s">
        <v>9</v>
      </c>
    </row>
    <row r="2290" spans="1:6" x14ac:dyDescent="0.25">
      <c r="A2290">
        <f t="shared" si="35"/>
        <v>2286</v>
      </c>
      <c r="B2290" s="1">
        <v>1364</v>
      </c>
      <c r="C2290" s="1" t="s">
        <v>3</v>
      </c>
      <c r="D2290" s="1">
        <v>0</v>
      </c>
      <c r="E2290" s="1">
        <v>135.71095700000001</v>
      </c>
      <c r="F2290" s="5" t="s">
        <v>9</v>
      </c>
    </row>
    <row r="2291" spans="1:6" x14ac:dyDescent="0.25">
      <c r="A2291">
        <f t="shared" si="35"/>
        <v>2287</v>
      </c>
      <c r="B2291" s="1">
        <v>1365</v>
      </c>
      <c r="C2291" s="1" t="s">
        <v>3</v>
      </c>
      <c r="D2291" s="1">
        <v>0</v>
      </c>
      <c r="E2291" s="1">
        <v>457.488944</v>
      </c>
      <c r="F2291" s="5" t="s">
        <v>9</v>
      </c>
    </row>
    <row r="2292" spans="1:6" x14ac:dyDescent="0.25">
      <c r="A2292">
        <f t="shared" si="35"/>
        <v>2288</v>
      </c>
      <c r="B2292" s="1">
        <v>1366</v>
      </c>
      <c r="C2292" s="1" t="s">
        <v>3</v>
      </c>
      <c r="D2292" s="1">
        <v>0</v>
      </c>
      <c r="E2292" s="1">
        <v>391.14644099999998</v>
      </c>
      <c r="F2292" s="5" t="s">
        <v>9</v>
      </c>
    </row>
    <row r="2293" spans="1:6" x14ac:dyDescent="0.25">
      <c r="A2293">
        <f t="shared" si="35"/>
        <v>2289</v>
      </c>
      <c r="B2293" s="1">
        <v>1367</v>
      </c>
      <c r="C2293" s="1" t="s">
        <v>3</v>
      </c>
      <c r="D2293" s="1">
        <v>0</v>
      </c>
      <c r="E2293" s="1">
        <v>955.29398700000002</v>
      </c>
      <c r="F2293" s="5" t="s">
        <v>9</v>
      </c>
    </row>
    <row r="2294" spans="1:6" x14ac:dyDescent="0.25">
      <c r="A2294">
        <f t="shared" si="35"/>
        <v>2290</v>
      </c>
      <c r="B2294" s="1">
        <v>1368</v>
      </c>
      <c r="C2294" s="1" t="s">
        <v>3</v>
      </c>
      <c r="D2294" s="1">
        <v>0</v>
      </c>
      <c r="E2294" s="1">
        <v>486.05502999999999</v>
      </c>
      <c r="F2294" s="5" t="s">
        <v>9</v>
      </c>
    </row>
    <row r="2295" spans="1:6" x14ac:dyDescent="0.25">
      <c r="A2295">
        <f t="shared" si="35"/>
        <v>2291</v>
      </c>
      <c r="B2295" s="1">
        <v>1369</v>
      </c>
      <c r="C2295" s="1" t="s">
        <v>3</v>
      </c>
      <c r="D2295" s="1">
        <v>0</v>
      </c>
      <c r="E2295" s="1">
        <v>474.30650400000002</v>
      </c>
      <c r="F2295" s="5" t="s">
        <v>9</v>
      </c>
    </row>
    <row r="2296" spans="1:6" x14ac:dyDescent="0.25">
      <c r="A2296">
        <f t="shared" si="35"/>
        <v>2292</v>
      </c>
      <c r="B2296" s="1">
        <v>1370</v>
      </c>
      <c r="C2296" s="1" t="s">
        <v>3</v>
      </c>
      <c r="D2296" s="1">
        <v>0</v>
      </c>
      <c r="E2296" s="1">
        <v>458.56159000000002</v>
      </c>
      <c r="F2296" s="5" t="s">
        <v>9</v>
      </c>
    </row>
    <row r="2297" spans="1:6" x14ac:dyDescent="0.25">
      <c r="A2297">
        <f t="shared" si="35"/>
        <v>2293</v>
      </c>
      <c r="B2297" s="1">
        <v>1372</v>
      </c>
      <c r="C2297" s="1" t="s">
        <v>3</v>
      </c>
      <c r="D2297" s="1">
        <v>0</v>
      </c>
      <c r="E2297" s="1">
        <v>217.887981</v>
      </c>
      <c r="F2297" s="5" t="s">
        <v>9</v>
      </c>
    </row>
    <row r="2298" spans="1:6" x14ac:dyDescent="0.25">
      <c r="A2298">
        <f t="shared" si="35"/>
        <v>2294</v>
      </c>
      <c r="B2298" s="1">
        <v>1379</v>
      </c>
      <c r="C2298" s="1" t="s">
        <v>3</v>
      </c>
      <c r="D2298" s="1">
        <v>0</v>
      </c>
      <c r="E2298" s="1">
        <v>1790.077207</v>
      </c>
      <c r="F2298" s="5" t="s">
        <v>9</v>
      </c>
    </row>
    <row r="2299" spans="1:6" x14ac:dyDescent="0.25">
      <c r="A2299">
        <f t="shared" si="35"/>
        <v>2295</v>
      </c>
      <c r="B2299" s="1">
        <v>1380</v>
      </c>
      <c r="C2299" s="1" t="s">
        <v>3</v>
      </c>
      <c r="D2299" s="1">
        <v>0</v>
      </c>
      <c r="E2299" s="1">
        <v>555.78068099999996</v>
      </c>
      <c r="F2299" s="5" t="s">
        <v>9</v>
      </c>
    </row>
    <row r="2300" spans="1:6" x14ac:dyDescent="0.25">
      <c r="A2300">
        <f t="shared" si="35"/>
        <v>2296</v>
      </c>
      <c r="B2300" s="1">
        <v>1381</v>
      </c>
      <c r="C2300" s="1" t="s">
        <v>3</v>
      </c>
      <c r="D2300" s="1">
        <v>0</v>
      </c>
      <c r="E2300" s="1">
        <v>319.31076200000001</v>
      </c>
      <c r="F2300" s="5" t="s">
        <v>9</v>
      </c>
    </row>
    <row r="2301" spans="1:6" x14ac:dyDescent="0.25">
      <c r="A2301">
        <f t="shared" si="35"/>
        <v>2297</v>
      </c>
      <c r="B2301" s="1">
        <v>1382</v>
      </c>
      <c r="C2301" s="1" t="s">
        <v>3</v>
      </c>
      <c r="D2301" s="1">
        <v>0</v>
      </c>
      <c r="E2301" s="1">
        <v>322.93271399999998</v>
      </c>
      <c r="F2301" s="5" t="s">
        <v>9</v>
      </c>
    </row>
    <row r="2302" spans="1:6" x14ac:dyDescent="0.25">
      <c r="A2302">
        <f t="shared" si="35"/>
        <v>2298</v>
      </c>
      <c r="B2302" s="1">
        <v>1383</v>
      </c>
      <c r="C2302" s="1" t="s">
        <v>3</v>
      </c>
      <c r="D2302" s="1">
        <v>0</v>
      </c>
      <c r="E2302" s="1">
        <v>251.92256399999999</v>
      </c>
      <c r="F2302" s="5" t="s">
        <v>9</v>
      </c>
    </row>
    <row r="2303" spans="1:6" x14ac:dyDescent="0.25">
      <c r="A2303">
        <f t="shared" si="35"/>
        <v>2299</v>
      </c>
      <c r="B2303" s="1">
        <v>1384</v>
      </c>
      <c r="C2303" s="1" t="s">
        <v>3</v>
      </c>
      <c r="D2303" s="1">
        <v>0</v>
      </c>
      <c r="E2303" s="1">
        <v>425.12685800000003</v>
      </c>
      <c r="F2303" s="5" t="s">
        <v>9</v>
      </c>
    </row>
    <row r="2304" spans="1:6" x14ac:dyDescent="0.25">
      <c r="A2304">
        <f t="shared" si="35"/>
        <v>2300</v>
      </c>
      <c r="B2304" s="1">
        <v>1385</v>
      </c>
      <c r="C2304" s="1" t="s">
        <v>3</v>
      </c>
      <c r="D2304" s="1">
        <v>0</v>
      </c>
      <c r="E2304" s="1">
        <v>615.19780300000002</v>
      </c>
      <c r="F2304" s="5" t="s">
        <v>9</v>
      </c>
    </row>
    <row r="2305" spans="1:6" x14ac:dyDescent="0.25">
      <c r="A2305">
        <f t="shared" si="35"/>
        <v>2301</v>
      </c>
      <c r="B2305" s="1">
        <v>1414</v>
      </c>
      <c r="C2305" s="1" t="s">
        <v>3</v>
      </c>
      <c r="D2305" s="1">
        <v>0</v>
      </c>
      <c r="E2305" s="1">
        <v>194.96286699999999</v>
      </c>
      <c r="F2305" s="5" t="s">
        <v>9</v>
      </c>
    </row>
    <row r="2306" spans="1:6" x14ac:dyDescent="0.25">
      <c r="A2306">
        <f t="shared" si="35"/>
        <v>2302</v>
      </c>
      <c r="B2306" s="1">
        <v>1415</v>
      </c>
      <c r="C2306" s="1" t="s">
        <v>3</v>
      </c>
      <c r="D2306" s="1">
        <v>0</v>
      </c>
      <c r="E2306" s="1">
        <v>75.173760999999999</v>
      </c>
      <c r="F2306" s="5" t="s">
        <v>9</v>
      </c>
    </row>
    <row r="2307" spans="1:6" x14ac:dyDescent="0.25">
      <c r="A2307">
        <f t="shared" si="35"/>
        <v>2303</v>
      </c>
      <c r="B2307" s="1">
        <v>1416</v>
      </c>
      <c r="C2307" s="1" t="s">
        <v>3</v>
      </c>
      <c r="D2307" s="1">
        <v>0</v>
      </c>
      <c r="E2307" s="1">
        <v>47.740350999999997</v>
      </c>
      <c r="F2307" s="5" t="s">
        <v>9</v>
      </c>
    </row>
    <row r="2308" spans="1:6" x14ac:dyDescent="0.25">
      <c r="A2308">
        <f t="shared" si="35"/>
        <v>2304</v>
      </c>
      <c r="B2308" s="1">
        <v>1417</v>
      </c>
      <c r="C2308" s="1" t="s">
        <v>3</v>
      </c>
      <c r="D2308" s="1">
        <v>0</v>
      </c>
      <c r="E2308" s="1">
        <v>90.129548999999997</v>
      </c>
      <c r="F2308" s="5" t="s">
        <v>9</v>
      </c>
    </row>
    <row r="2309" spans="1:6" x14ac:dyDescent="0.25">
      <c r="A2309">
        <f t="shared" si="35"/>
        <v>2305</v>
      </c>
      <c r="B2309" s="1">
        <v>1418</v>
      </c>
      <c r="C2309" s="1" t="s">
        <v>3</v>
      </c>
      <c r="D2309" s="1">
        <v>0</v>
      </c>
      <c r="E2309" s="1">
        <v>103.94627300000001</v>
      </c>
      <c r="F2309" s="5" t="s">
        <v>9</v>
      </c>
    </row>
    <row r="2310" spans="1:6" x14ac:dyDescent="0.25">
      <c r="A2310">
        <f t="shared" si="35"/>
        <v>2306</v>
      </c>
      <c r="B2310" s="1">
        <v>1419</v>
      </c>
      <c r="C2310" s="1" t="s">
        <v>3</v>
      </c>
      <c r="D2310" s="1">
        <v>0</v>
      </c>
      <c r="E2310" s="1">
        <v>54.187075999999998</v>
      </c>
      <c r="F2310" s="5" t="s">
        <v>9</v>
      </c>
    </row>
    <row r="2311" spans="1:6" x14ac:dyDescent="0.25">
      <c r="A2311">
        <f t="shared" ref="A2311:A2374" si="36">A2310+1</f>
        <v>2307</v>
      </c>
      <c r="B2311" s="1">
        <v>1420</v>
      </c>
      <c r="C2311" s="1" t="s">
        <v>3</v>
      </c>
      <c r="D2311" s="1">
        <v>0</v>
      </c>
      <c r="E2311" s="1">
        <v>569.13084300000003</v>
      </c>
      <c r="F2311" s="5" t="s">
        <v>9</v>
      </c>
    </row>
    <row r="2312" spans="1:6" x14ac:dyDescent="0.25">
      <c r="A2312">
        <f t="shared" si="36"/>
        <v>2308</v>
      </c>
      <c r="B2312" s="1">
        <v>1421</v>
      </c>
      <c r="C2312" s="1" t="s">
        <v>3</v>
      </c>
      <c r="D2312" s="1">
        <v>0</v>
      </c>
      <c r="E2312" s="1">
        <v>48.564165000000003</v>
      </c>
      <c r="F2312" s="5" t="s">
        <v>9</v>
      </c>
    </row>
    <row r="2313" spans="1:6" x14ac:dyDescent="0.25">
      <c r="A2313">
        <f t="shared" si="36"/>
        <v>2309</v>
      </c>
      <c r="B2313" s="1">
        <v>1422</v>
      </c>
      <c r="C2313" s="1" t="s">
        <v>3</v>
      </c>
      <c r="D2313" s="1">
        <v>0</v>
      </c>
      <c r="E2313" s="1">
        <v>265.54940099999999</v>
      </c>
      <c r="F2313" s="5" t="s">
        <v>9</v>
      </c>
    </row>
    <row r="2314" spans="1:6" x14ac:dyDescent="0.25">
      <c r="A2314">
        <f t="shared" si="36"/>
        <v>2310</v>
      </c>
      <c r="B2314" s="1">
        <v>1424</v>
      </c>
      <c r="C2314" s="1" t="s">
        <v>3</v>
      </c>
      <c r="D2314" s="1">
        <v>0</v>
      </c>
      <c r="E2314" s="1">
        <v>78.493730999999997</v>
      </c>
      <c r="F2314" s="5" t="s">
        <v>9</v>
      </c>
    </row>
    <row r="2315" spans="1:6" x14ac:dyDescent="0.25">
      <c r="A2315">
        <f t="shared" si="36"/>
        <v>2311</v>
      </c>
      <c r="B2315" s="1">
        <v>1425</v>
      </c>
      <c r="C2315" s="1" t="s">
        <v>3</v>
      </c>
      <c r="D2315" s="1">
        <v>0</v>
      </c>
      <c r="E2315" s="1">
        <v>186.97429</v>
      </c>
      <c r="F2315" s="5" t="s">
        <v>9</v>
      </c>
    </row>
    <row r="2316" spans="1:6" x14ac:dyDescent="0.25">
      <c r="A2316">
        <f t="shared" si="36"/>
        <v>2312</v>
      </c>
      <c r="B2316" s="1">
        <v>1438</v>
      </c>
      <c r="C2316" s="1" t="s">
        <v>3</v>
      </c>
      <c r="D2316" s="1">
        <v>0</v>
      </c>
      <c r="E2316" s="1">
        <v>54.167825000000001</v>
      </c>
      <c r="F2316" s="5" t="s">
        <v>9</v>
      </c>
    </row>
    <row r="2317" spans="1:6" x14ac:dyDescent="0.25">
      <c r="A2317">
        <f t="shared" si="36"/>
        <v>2313</v>
      </c>
      <c r="B2317" s="1">
        <v>1479</v>
      </c>
      <c r="C2317" s="1" t="s">
        <v>3</v>
      </c>
      <c r="D2317" s="1">
        <v>0</v>
      </c>
      <c r="E2317" s="1">
        <v>332.583551</v>
      </c>
      <c r="F2317" s="5" t="s">
        <v>9</v>
      </c>
    </row>
    <row r="2318" spans="1:6" x14ac:dyDescent="0.25">
      <c r="A2318">
        <f t="shared" si="36"/>
        <v>2314</v>
      </c>
      <c r="B2318" s="1">
        <v>1490</v>
      </c>
      <c r="C2318" s="1" t="s">
        <v>3</v>
      </c>
      <c r="D2318" s="1">
        <v>0</v>
      </c>
      <c r="E2318" s="1">
        <v>251.97253000000001</v>
      </c>
      <c r="F2318" s="5" t="s">
        <v>9</v>
      </c>
    </row>
    <row r="2319" spans="1:6" x14ac:dyDescent="0.25">
      <c r="A2319">
        <f t="shared" si="36"/>
        <v>2315</v>
      </c>
      <c r="B2319" s="1">
        <v>1615</v>
      </c>
      <c r="C2319" s="1" t="s">
        <v>3</v>
      </c>
      <c r="D2319" s="1">
        <v>0</v>
      </c>
      <c r="E2319" s="1">
        <v>1681.461276</v>
      </c>
      <c r="F2319" s="5" t="s">
        <v>9</v>
      </c>
    </row>
    <row r="2320" spans="1:6" x14ac:dyDescent="0.25">
      <c r="A2320">
        <f t="shared" si="36"/>
        <v>2316</v>
      </c>
      <c r="B2320" s="1">
        <v>1616</v>
      </c>
      <c r="C2320" s="1" t="s">
        <v>3</v>
      </c>
      <c r="D2320" s="1">
        <v>0</v>
      </c>
      <c r="E2320" s="1">
        <v>187.78083100000001</v>
      </c>
      <c r="F2320" s="5" t="s">
        <v>9</v>
      </c>
    </row>
    <row r="2321" spans="1:6" x14ac:dyDescent="0.25">
      <c r="A2321">
        <f t="shared" si="36"/>
        <v>2317</v>
      </c>
      <c r="B2321" s="1">
        <v>1638</v>
      </c>
      <c r="C2321" s="1" t="s">
        <v>3</v>
      </c>
      <c r="D2321" s="1">
        <v>0</v>
      </c>
      <c r="E2321" s="1">
        <v>1082.716615</v>
      </c>
      <c r="F2321" s="5" t="s">
        <v>9</v>
      </c>
    </row>
    <row r="2322" spans="1:6" x14ac:dyDescent="0.25">
      <c r="A2322">
        <f t="shared" si="36"/>
        <v>2318</v>
      </c>
      <c r="B2322" s="1">
        <v>1639</v>
      </c>
      <c r="C2322" s="1" t="s">
        <v>3</v>
      </c>
      <c r="D2322" s="1">
        <v>0</v>
      </c>
      <c r="E2322" s="1">
        <v>708.94495700000004</v>
      </c>
      <c r="F2322" s="5" t="s">
        <v>9</v>
      </c>
    </row>
    <row r="2323" spans="1:6" x14ac:dyDescent="0.25">
      <c r="A2323">
        <f t="shared" si="36"/>
        <v>2319</v>
      </c>
      <c r="B2323" s="1">
        <v>1640</v>
      </c>
      <c r="C2323" s="1" t="s">
        <v>3</v>
      </c>
      <c r="D2323" s="1">
        <v>0</v>
      </c>
      <c r="E2323" s="1">
        <v>452.87073900000001</v>
      </c>
      <c r="F2323" s="5" t="s">
        <v>9</v>
      </c>
    </row>
    <row r="2324" spans="1:6" x14ac:dyDescent="0.25">
      <c r="A2324">
        <f t="shared" si="36"/>
        <v>2320</v>
      </c>
      <c r="B2324" s="1">
        <v>1641</v>
      </c>
      <c r="C2324" s="1" t="s">
        <v>3</v>
      </c>
      <c r="D2324" s="1">
        <v>0</v>
      </c>
      <c r="E2324" s="1">
        <v>785.55789700000003</v>
      </c>
      <c r="F2324" s="5" t="s">
        <v>9</v>
      </c>
    </row>
    <row r="2325" spans="1:6" x14ac:dyDescent="0.25">
      <c r="A2325">
        <f t="shared" si="36"/>
        <v>2321</v>
      </c>
      <c r="B2325" s="1">
        <v>1644</v>
      </c>
      <c r="C2325" s="1" t="s">
        <v>3</v>
      </c>
      <c r="D2325" s="1">
        <v>0</v>
      </c>
      <c r="E2325" s="1">
        <v>346.81268999999998</v>
      </c>
      <c r="F2325" s="5" t="s">
        <v>9</v>
      </c>
    </row>
    <row r="2326" spans="1:6" x14ac:dyDescent="0.25">
      <c r="A2326">
        <f t="shared" si="36"/>
        <v>2322</v>
      </c>
      <c r="B2326" s="1">
        <v>1664</v>
      </c>
      <c r="C2326" s="1" t="s">
        <v>3</v>
      </c>
      <c r="D2326" s="1">
        <v>0</v>
      </c>
      <c r="E2326" s="1">
        <v>1524.7531329999999</v>
      </c>
      <c r="F2326" s="5" t="s">
        <v>9</v>
      </c>
    </row>
    <row r="2327" spans="1:6" x14ac:dyDescent="0.25">
      <c r="A2327">
        <f t="shared" si="36"/>
        <v>2323</v>
      </c>
      <c r="B2327" s="1">
        <v>1669</v>
      </c>
      <c r="C2327" s="1" t="s">
        <v>3</v>
      </c>
      <c r="D2327" s="1">
        <v>0</v>
      </c>
      <c r="E2327" s="1">
        <v>613.74240699999996</v>
      </c>
      <c r="F2327" s="5" t="s">
        <v>9</v>
      </c>
    </row>
    <row r="2328" spans="1:6" x14ac:dyDescent="0.25">
      <c r="A2328">
        <f t="shared" si="36"/>
        <v>2324</v>
      </c>
      <c r="B2328" s="1">
        <v>1670</v>
      </c>
      <c r="C2328" s="1" t="s">
        <v>3</v>
      </c>
      <c r="D2328" s="1">
        <v>0</v>
      </c>
      <c r="E2328" s="1">
        <v>462.87265000000002</v>
      </c>
      <c r="F2328" s="5" t="s">
        <v>9</v>
      </c>
    </row>
    <row r="2329" spans="1:6" x14ac:dyDescent="0.25">
      <c r="A2329">
        <f t="shared" si="36"/>
        <v>2325</v>
      </c>
      <c r="B2329" s="1">
        <v>1672</v>
      </c>
      <c r="C2329" s="1" t="s">
        <v>3</v>
      </c>
      <c r="D2329" s="1">
        <v>0</v>
      </c>
      <c r="E2329" s="1">
        <v>231.754671</v>
      </c>
      <c r="F2329" s="5" t="s">
        <v>9</v>
      </c>
    </row>
    <row r="2330" spans="1:6" x14ac:dyDescent="0.25">
      <c r="A2330">
        <f t="shared" si="36"/>
        <v>2326</v>
      </c>
      <c r="B2330" s="1">
        <v>1674</v>
      </c>
      <c r="C2330" s="1" t="s">
        <v>3</v>
      </c>
      <c r="D2330" s="1">
        <v>0</v>
      </c>
      <c r="E2330" s="1">
        <v>202.36366799999999</v>
      </c>
      <c r="F2330" s="5" t="s">
        <v>9</v>
      </c>
    </row>
    <row r="2331" spans="1:6" x14ac:dyDescent="0.25">
      <c r="A2331">
        <f t="shared" si="36"/>
        <v>2327</v>
      </c>
      <c r="B2331" s="1">
        <v>1676</v>
      </c>
      <c r="C2331" s="1" t="s">
        <v>3</v>
      </c>
      <c r="D2331" s="1">
        <v>0</v>
      </c>
      <c r="E2331" s="1">
        <v>393.88318400000003</v>
      </c>
      <c r="F2331" s="5" t="s">
        <v>9</v>
      </c>
    </row>
    <row r="2332" spans="1:6" x14ac:dyDescent="0.25">
      <c r="A2332">
        <f t="shared" si="36"/>
        <v>2328</v>
      </c>
      <c r="B2332" s="1">
        <v>1678</v>
      </c>
      <c r="C2332" s="1" t="s">
        <v>3</v>
      </c>
      <c r="D2332" s="1">
        <v>0</v>
      </c>
      <c r="E2332" s="1">
        <v>194.758454</v>
      </c>
      <c r="F2332" s="5" t="s">
        <v>9</v>
      </c>
    </row>
    <row r="2333" spans="1:6" x14ac:dyDescent="0.25">
      <c r="A2333">
        <f t="shared" si="36"/>
        <v>2329</v>
      </c>
      <c r="B2333" s="1">
        <v>1679</v>
      </c>
      <c r="C2333" s="1" t="s">
        <v>3</v>
      </c>
      <c r="D2333" s="1">
        <v>0</v>
      </c>
      <c r="E2333" s="1">
        <v>69.803006999999994</v>
      </c>
      <c r="F2333" s="5" t="s">
        <v>9</v>
      </c>
    </row>
    <row r="2334" spans="1:6" x14ac:dyDescent="0.25">
      <c r="A2334">
        <f t="shared" si="36"/>
        <v>2330</v>
      </c>
      <c r="B2334" s="1">
        <v>1680</v>
      </c>
      <c r="C2334" s="1" t="s">
        <v>3</v>
      </c>
      <c r="D2334" s="1">
        <v>0</v>
      </c>
      <c r="E2334" s="1">
        <v>55.656736000000002</v>
      </c>
      <c r="F2334" s="5" t="s">
        <v>9</v>
      </c>
    </row>
    <row r="2335" spans="1:6" x14ac:dyDescent="0.25">
      <c r="A2335">
        <f t="shared" si="36"/>
        <v>2331</v>
      </c>
      <c r="B2335" s="1">
        <v>1681</v>
      </c>
      <c r="C2335" s="1" t="s">
        <v>3</v>
      </c>
      <c r="D2335" s="1">
        <v>0</v>
      </c>
      <c r="E2335" s="1">
        <v>223.36234200000001</v>
      </c>
      <c r="F2335" s="5" t="s">
        <v>9</v>
      </c>
    </row>
    <row r="2336" spans="1:6" x14ac:dyDescent="0.25">
      <c r="A2336">
        <f t="shared" si="36"/>
        <v>2332</v>
      </c>
      <c r="B2336" s="1">
        <v>1682</v>
      </c>
      <c r="C2336" s="1" t="s">
        <v>3</v>
      </c>
      <c r="D2336" s="1">
        <v>0</v>
      </c>
      <c r="E2336" s="1">
        <v>205.947993</v>
      </c>
      <c r="F2336" s="5" t="s">
        <v>9</v>
      </c>
    </row>
    <row r="2337" spans="1:6" x14ac:dyDescent="0.25">
      <c r="A2337">
        <f t="shared" si="36"/>
        <v>2333</v>
      </c>
      <c r="B2337" s="1">
        <v>1683</v>
      </c>
      <c r="C2337" s="1" t="s">
        <v>3</v>
      </c>
      <c r="D2337" s="1">
        <v>0</v>
      </c>
      <c r="E2337" s="1">
        <v>86.769327000000004</v>
      </c>
      <c r="F2337" s="5" t="s">
        <v>9</v>
      </c>
    </row>
    <row r="2338" spans="1:6" x14ac:dyDescent="0.25">
      <c r="A2338">
        <f t="shared" si="36"/>
        <v>2334</v>
      </c>
      <c r="B2338" s="1">
        <v>1684</v>
      </c>
      <c r="C2338" s="1" t="s">
        <v>3</v>
      </c>
      <c r="D2338" s="1">
        <v>0</v>
      </c>
      <c r="E2338" s="1">
        <v>161.184326</v>
      </c>
      <c r="F2338" s="5" t="s">
        <v>9</v>
      </c>
    </row>
    <row r="2339" spans="1:6" x14ac:dyDescent="0.25">
      <c r="A2339">
        <f t="shared" si="36"/>
        <v>2335</v>
      </c>
      <c r="B2339" s="1">
        <v>1689</v>
      </c>
      <c r="C2339" s="1" t="s">
        <v>3</v>
      </c>
      <c r="D2339" s="1">
        <v>0</v>
      </c>
      <c r="E2339" s="1">
        <v>1673.0152189999999</v>
      </c>
      <c r="F2339" s="5" t="s">
        <v>9</v>
      </c>
    </row>
    <row r="2340" spans="1:6" x14ac:dyDescent="0.25">
      <c r="A2340">
        <f t="shared" si="36"/>
        <v>2336</v>
      </c>
      <c r="B2340" s="1">
        <v>1690</v>
      </c>
      <c r="C2340" s="1" t="s">
        <v>3</v>
      </c>
      <c r="D2340" s="1">
        <v>0</v>
      </c>
      <c r="E2340" s="1">
        <v>751.69841199999996</v>
      </c>
      <c r="F2340" s="5" t="s">
        <v>9</v>
      </c>
    </row>
    <row r="2341" spans="1:6" x14ac:dyDescent="0.25">
      <c r="A2341">
        <f t="shared" si="36"/>
        <v>2337</v>
      </c>
      <c r="B2341" s="1">
        <v>1737</v>
      </c>
      <c r="C2341" s="1" t="s">
        <v>3</v>
      </c>
      <c r="D2341" s="1">
        <v>0</v>
      </c>
      <c r="E2341" s="1">
        <v>369.24531999999999</v>
      </c>
      <c r="F2341" s="5" t="s">
        <v>9</v>
      </c>
    </row>
    <row r="2342" spans="1:6" x14ac:dyDescent="0.25">
      <c r="A2342">
        <f t="shared" si="36"/>
        <v>2338</v>
      </c>
      <c r="B2342" s="1">
        <v>1738</v>
      </c>
      <c r="C2342" s="1" t="s">
        <v>3</v>
      </c>
      <c r="D2342" s="1">
        <v>0</v>
      </c>
      <c r="E2342" s="1">
        <v>120.652963</v>
      </c>
      <c r="F2342" s="5" t="s">
        <v>9</v>
      </c>
    </row>
    <row r="2343" spans="1:6" x14ac:dyDescent="0.25">
      <c r="A2343">
        <f t="shared" si="36"/>
        <v>2339</v>
      </c>
      <c r="B2343" s="1">
        <v>1739</v>
      </c>
      <c r="C2343" s="1" t="s">
        <v>3</v>
      </c>
      <c r="D2343" s="1">
        <v>0</v>
      </c>
      <c r="E2343" s="1">
        <v>65.971654000000001</v>
      </c>
      <c r="F2343" s="5" t="s">
        <v>9</v>
      </c>
    </row>
    <row r="2344" spans="1:6" x14ac:dyDescent="0.25">
      <c r="A2344">
        <f t="shared" si="36"/>
        <v>2340</v>
      </c>
      <c r="B2344" s="1">
        <v>1740</v>
      </c>
      <c r="C2344" s="1" t="s">
        <v>3</v>
      </c>
      <c r="D2344" s="1">
        <v>0</v>
      </c>
      <c r="E2344" s="1">
        <v>60.61</v>
      </c>
      <c r="F2344" s="5" t="s">
        <v>9</v>
      </c>
    </row>
    <row r="2345" spans="1:6" x14ac:dyDescent="0.25">
      <c r="A2345">
        <f t="shared" si="36"/>
        <v>2341</v>
      </c>
      <c r="B2345" s="1">
        <v>1741</v>
      </c>
      <c r="C2345" s="1" t="s">
        <v>3</v>
      </c>
      <c r="D2345" s="1">
        <v>0</v>
      </c>
      <c r="E2345" s="1">
        <v>254.76046400000001</v>
      </c>
      <c r="F2345" s="5" t="s">
        <v>9</v>
      </c>
    </row>
    <row r="2346" spans="1:6" x14ac:dyDescent="0.25">
      <c r="A2346">
        <f t="shared" si="36"/>
        <v>2342</v>
      </c>
      <c r="B2346" s="1">
        <v>1742</v>
      </c>
      <c r="C2346" s="1" t="s">
        <v>3</v>
      </c>
      <c r="D2346" s="1">
        <v>0</v>
      </c>
      <c r="E2346" s="1">
        <v>521.52952100000005</v>
      </c>
      <c r="F2346" s="5" t="s">
        <v>9</v>
      </c>
    </row>
    <row r="2347" spans="1:6" x14ac:dyDescent="0.25">
      <c r="A2347">
        <f t="shared" si="36"/>
        <v>2343</v>
      </c>
      <c r="B2347" s="1">
        <v>1743</v>
      </c>
      <c r="C2347" s="1" t="s">
        <v>3</v>
      </c>
      <c r="D2347" s="1">
        <v>0</v>
      </c>
      <c r="E2347" s="1">
        <v>127.72483</v>
      </c>
      <c r="F2347" s="5" t="s">
        <v>9</v>
      </c>
    </row>
    <row r="2348" spans="1:6" x14ac:dyDescent="0.25">
      <c r="A2348">
        <f t="shared" si="36"/>
        <v>2344</v>
      </c>
      <c r="B2348" s="1">
        <v>1744</v>
      </c>
      <c r="C2348" s="1" t="s">
        <v>3</v>
      </c>
      <c r="D2348" s="1">
        <v>0</v>
      </c>
      <c r="E2348" s="1">
        <v>717.93238399999996</v>
      </c>
      <c r="F2348" s="5" t="s">
        <v>9</v>
      </c>
    </row>
    <row r="2349" spans="1:6" x14ac:dyDescent="0.25">
      <c r="A2349">
        <f t="shared" si="36"/>
        <v>2345</v>
      </c>
      <c r="B2349" s="1">
        <v>1880</v>
      </c>
      <c r="C2349" s="1" t="s">
        <v>3</v>
      </c>
      <c r="D2349" s="1">
        <v>0</v>
      </c>
      <c r="E2349" s="1">
        <v>1260.900819</v>
      </c>
      <c r="F2349" s="5" t="s">
        <v>9</v>
      </c>
    </row>
    <row r="2350" spans="1:6" x14ac:dyDescent="0.25">
      <c r="A2350">
        <f t="shared" si="36"/>
        <v>2346</v>
      </c>
      <c r="B2350" s="1">
        <v>1881</v>
      </c>
      <c r="C2350" s="1" t="s">
        <v>3</v>
      </c>
      <c r="D2350" s="1">
        <v>0</v>
      </c>
      <c r="E2350" s="1">
        <v>300.75734999999997</v>
      </c>
      <c r="F2350" s="5" t="s">
        <v>9</v>
      </c>
    </row>
    <row r="2351" spans="1:6" x14ac:dyDescent="0.25">
      <c r="A2351">
        <f t="shared" si="36"/>
        <v>2347</v>
      </c>
      <c r="B2351" s="1">
        <v>1882</v>
      </c>
      <c r="C2351" s="1" t="s">
        <v>3</v>
      </c>
      <c r="D2351" s="1">
        <v>0</v>
      </c>
      <c r="E2351" s="1">
        <v>817.04843500000004</v>
      </c>
      <c r="F2351" s="5" t="s">
        <v>9</v>
      </c>
    </row>
    <row r="2352" spans="1:6" x14ac:dyDescent="0.25">
      <c r="A2352">
        <f t="shared" si="36"/>
        <v>2348</v>
      </c>
      <c r="B2352" s="1">
        <v>1883</v>
      </c>
      <c r="C2352" s="1" t="s">
        <v>3</v>
      </c>
      <c r="D2352" s="1">
        <v>0</v>
      </c>
      <c r="E2352" s="1">
        <v>312.938154</v>
      </c>
      <c r="F2352" s="5" t="s">
        <v>9</v>
      </c>
    </row>
    <row r="2353" spans="1:6" x14ac:dyDescent="0.25">
      <c r="A2353">
        <f t="shared" si="36"/>
        <v>2349</v>
      </c>
      <c r="B2353" s="1">
        <v>1886</v>
      </c>
      <c r="C2353" s="1" t="s">
        <v>3</v>
      </c>
      <c r="D2353" s="1">
        <v>0</v>
      </c>
      <c r="E2353" s="1">
        <v>1906.298616</v>
      </c>
      <c r="F2353" s="5" t="s">
        <v>9</v>
      </c>
    </row>
    <row r="2354" spans="1:6" x14ac:dyDescent="0.25">
      <c r="A2354">
        <f t="shared" si="36"/>
        <v>2350</v>
      </c>
      <c r="B2354" s="1">
        <v>1964</v>
      </c>
      <c r="C2354" s="1" t="s">
        <v>3</v>
      </c>
      <c r="D2354" s="1">
        <v>0</v>
      </c>
      <c r="E2354" s="1">
        <v>752.18004399999995</v>
      </c>
      <c r="F2354" s="5" t="s">
        <v>9</v>
      </c>
    </row>
    <row r="2355" spans="1:6" x14ac:dyDescent="0.25">
      <c r="A2355">
        <f t="shared" si="36"/>
        <v>2351</v>
      </c>
      <c r="B2355" s="1">
        <v>1965</v>
      </c>
      <c r="C2355" s="1" t="s">
        <v>3</v>
      </c>
      <c r="D2355" s="1">
        <v>0</v>
      </c>
      <c r="E2355" s="1">
        <v>346.99330200000003</v>
      </c>
      <c r="F2355" s="5" t="s">
        <v>9</v>
      </c>
    </row>
    <row r="2356" spans="1:6" x14ac:dyDescent="0.25">
      <c r="A2356">
        <f t="shared" si="36"/>
        <v>2352</v>
      </c>
      <c r="B2356" s="1">
        <v>1966</v>
      </c>
      <c r="C2356" s="1" t="s">
        <v>3</v>
      </c>
      <c r="D2356" s="1">
        <v>0</v>
      </c>
      <c r="E2356" s="1">
        <v>345.60314599999998</v>
      </c>
      <c r="F2356" s="5" t="s">
        <v>9</v>
      </c>
    </row>
    <row r="2357" spans="1:6" x14ac:dyDescent="0.25">
      <c r="A2357">
        <f t="shared" si="36"/>
        <v>2353</v>
      </c>
      <c r="B2357" s="1">
        <v>1967</v>
      </c>
      <c r="C2357" s="1" t="s">
        <v>3</v>
      </c>
      <c r="D2357" s="1">
        <v>0</v>
      </c>
      <c r="E2357" s="1">
        <v>1240.117148</v>
      </c>
      <c r="F2357" s="5" t="s">
        <v>9</v>
      </c>
    </row>
    <row r="2358" spans="1:6" x14ac:dyDescent="0.25">
      <c r="A2358">
        <f t="shared" si="36"/>
        <v>2354</v>
      </c>
      <c r="B2358" s="1">
        <v>1969</v>
      </c>
      <c r="C2358" s="1" t="s">
        <v>3</v>
      </c>
      <c r="D2358" s="1">
        <v>0</v>
      </c>
      <c r="E2358" s="1">
        <v>918.02308900000003</v>
      </c>
      <c r="F2358" s="5" t="s">
        <v>9</v>
      </c>
    </row>
    <row r="2359" spans="1:6" x14ac:dyDescent="0.25">
      <c r="A2359">
        <f t="shared" si="36"/>
        <v>2355</v>
      </c>
      <c r="B2359" s="1">
        <v>1970</v>
      </c>
      <c r="C2359" s="1" t="s">
        <v>3</v>
      </c>
      <c r="D2359" s="1">
        <v>0</v>
      </c>
      <c r="E2359" s="1">
        <v>811.54606200000001</v>
      </c>
      <c r="F2359" s="5" t="s">
        <v>9</v>
      </c>
    </row>
    <row r="2360" spans="1:6" x14ac:dyDescent="0.25">
      <c r="A2360">
        <f t="shared" si="36"/>
        <v>2356</v>
      </c>
      <c r="B2360" s="1">
        <v>1971</v>
      </c>
      <c r="C2360" s="1" t="s">
        <v>3</v>
      </c>
      <c r="D2360" s="1">
        <v>0</v>
      </c>
      <c r="E2360" s="1">
        <v>385.16542099999998</v>
      </c>
      <c r="F2360" s="5" t="s">
        <v>9</v>
      </c>
    </row>
    <row r="2361" spans="1:6" x14ac:dyDescent="0.25">
      <c r="A2361">
        <f t="shared" si="36"/>
        <v>2357</v>
      </c>
      <c r="B2361" s="1">
        <v>1975</v>
      </c>
      <c r="C2361" s="1" t="s">
        <v>3</v>
      </c>
      <c r="D2361" s="1">
        <v>0</v>
      </c>
      <c r="E2361" s="1">
        <v>464.40435100000002</v>
      </c>
      <c r="F2361" s="5" t="s">
        <v>9</v>
      </c>
    </row>
    <row r="2362" spans="1:6" x14ac:dyDescent="0.25">
      <c r="A2362">
        <f t="shared" si="36"/>
        <v>2358</v>
      </c>
      <c r="B2362" s="1">
        <v>1976</v>
      </c>
      <c r="C2362" s="1" t="s">
        <v>3</v>
      </c>
      <c r="D2362" s="1">
        <v>0</v>
      </c>
      <c r="E2362" s="1">
        <v>186.01102700000001</v>
      </c>
      <c r="F2362" s="5" t="s">
        <v>9</v>
      </c>
    </row>
    <row r="2363" spans="1:6" x14ac:dyDescent="0.25">
      <c r="A2363">
        <f t="shared" si="36"/>
        <v>2359</v>
      </c>
      <c r="B2363" s="1">
        <v>1981</v>
      </c>
      <c r="C2363" s="1" t="s">
        <v>3</v>
      </c>
      <c r="D2363" s="1">
        <v>0</v>
      </c>
      <c r="E2363" s="1">
        <v>288.03260999999998</v>
      </c>
      <c r="F2363" s="5" t="s">
        <v>9</v>
      </c>
    </row>
    <row r="2364" spans="1:6" x14ac:dyDescent="0.25">
      <c r="A2364">
        <f t="shared" si="36"/>
        <v>2360</v>
      </c>
      <c r="B2364" s="1">
        <v>1982</v>
      </c>
      <c r="C2364" s="1" t="s">
        <v>3</v>
      </c>
      <c r="D2364" s="1">
        <v>0</v>
      </c>
      <c r="E2364" s="1">
        <v>181.46457699999999</v>
      </c>
      <c r="F2364" s="5" t="s">
        <v>9</v>
      </c>
    </row>
    <row r="2365" spans="1:6" x14ac:dyDescent="0.25">
      <c r="A2365">
        <f t="shared" si="36"/>
        <v>2361</v>
      </c>
      <c r="B2365" s="1">
        <v>1983</v>
      </c>
      <c r="C2365" s="1" t="s">
        <v>3</v>
      </c>
      <c r="D2365" s="1">
        <v>0</v>
      </c>
      <c r="E2365" s="1">
        <v>508.67264299999999</v>
      </c>
      <c r="F2365" s="5" t="s">
        <v>9</v>
      </c>
    </row>
    <row r="2366" spans="1:6" x14ac:dyDescent="0.25">
      <c r="A2366">
        <f t="shared" si="36"/>
        <v>2362</v>
      </c>
      <c r="B2366" s="1">
        <v>1984</v>
      </c>
      <c r="C2366" s="1" t="s">
        <v>3</v>
      </c>
      <c r="D2366" s="1">
        <v>0</v>
      </c>
      <c r="E2366" s="1">
        <v>34.809797000000003</v>
      </c>
      <c r="F2366" s="5" t="s">
        <v>9</v>
      </c>
    </row>
    <row r="2367" spans="1:6" x14ac:dyDescent="0.25">
      <c r="A2367">
        <f t="shared" si="36"/>
        <v>2363</v>
      </c>
      <c r="B2367" s="1">
        <v>1986</v>
      </c>
      <c r="C2367" s="1" t="s">
        <v>3</v>
      </c>
      <c r="D2367" s="1">
        <v>0</v>
      </c>
      <c r="E2367" s="1">
        <v>670.43984899999998</v>
      </c>
      <c r="F2367" s="5" t="s">
        <v>9</v>
      </c>
    </row>
    <row r="2368" spans="1:6" x14ac:dyDescent="0.25">
      <c r="A2368">
        <f t="shared" si="36"/>
        <v>2364</v>
      </c>
      <c r="B2368" s="1">
        <v>1987</v>
      </c>
      <c r="C2368" s="1" t="s">
        <v>3</v>
      </c>
      <c r="D2368" s="1">
        <v>0</v>
      </c>
      <c r="E2368" s="1">
        <v>1609.7562439999999</v>
      </c>
      <c r="F2368" s="5" t="s">
        <v>9</v>
      </c>
    </row>
    <row r="2369" spans="1:6" x14ac:dyDescent="0.25">
      <c r="A2369">
        <f t="shared" si="36"/>
        <v>2365</v>
      </c>
      <c r="B2369" s="1">
        <v>1989</v>
      </c>
      <c r="C2369" s="1" t="s">
        <v>3</v>
      </c>
      <c r="D2369" s="1">
        <v>0</v>
      </c>
      <c r="E2369" s="1">
        <v>826.28973499999995</v>
      </c>
      <c r="F2369" s="5" t="s">
        <v>9</v>
      </c>
    </row>
    <row r="2370" spans="1:6" x14ac:dyDescent="0.25">
      <c r="A2370">
        <f t="shared" si="36"/>
        <v>2366</v>
      </c>
      <c r="B2370" s="1">
        <v>2038</v>
      </c>
      <c r="C2370" s="1" t="s">
        <v>3</v>
      </c>
      <c r="D2370" s="1">
        <v>0</v>
      </c>
      <c r="E2370" s="1">
        <v>597.43062999999995</v>
      </c>
      <c r="F2370" s="5" t="s">
        <v>9</v>
      </c>
    </row>
    <row r="2371" spans="1:6" x14ac:dyDescent="0.25">
      <c r="A2371">
        <f t="shared" si="36"/>
        <v>2367</v>
      </c>
      <c r="B2371" s="1">
        <v>2039</v>
      </c>
      <c r="C2371" s="1" t="s">
        <v>3</v>
      </c>
      <c r="D2371" s="1">
        <v>0</v>
      </c>
      <c r="E2371" s="1">
        <v>430.45701000000003</v>
      </c>
      <c r="F2371" s="5" t="s">
        <v>9</v>
      </c>
    </row>
    <row r="2372" spans="1:6" x14ac:dyDescent="0.25">
      <c r="A2372">
        <f t="shared" si="36"/>
        <v>2368</v>
      </c>
      <c r="B2372" s="1">
        <v>2070</v>
      </c>
      <c r="C2372" s="1" t="s">
        <v>3</v>
      </c>
      <c r="D2372" s="1">
        <v>0</v>
      </c>
      <c r="E2372" s="1">
        <v>155.22868299999999</v>
      </c>
      <c r="F2372" s="5" t="s">
        <v>9</v>
      </c>
    </row>
    <row r="2373" spans="1:6" x14ac:dyDescent="0.25">
      <c r="A2373">
        <f t="shared" si="36"/>
        <v>2369</v>
      </c>
      <c r="B2373" s="1">
        <v>2071</v>
      </c>
      <c r="C2373" s="1" t="s">
        <v>3</v>
      </c>
      <c r="D2373" s="1">
        <v>0</v>
      </c>
      <c r="E2373" s="1">
        <v>334.06642299999999</v>
      </c>
      <c r="F2373" s="5" t="s">
        <v>9</v>
      </c>
    </row>
    <row r="2374" spans="1:6" x14ac:dyDescent="0.25">
      <c r="A2374">
        <f t="shared" si="36"/>
        <v>2370</v>
      </c>
      <c r="B2374" s="1">
        <v>2203</v>
      </c>
      <c r="C2374" s="1" t="s">
        <v>3</v>
      </c>
      <c r="D2374" s="1">
        <v>0</v>
      </c>
      <c r="E2374" s="1">
        <v>1717.934383</v>
      </c>
      <c r="F2374" s="5" t="s">
        <v>9</v>
      </c>
    </row>
    <row r="2375" spans="1:6" x14ac:dyDescent="0.25">
      <c r="A2375">
        <f t="shared" ref="A2375:A2438" si="37">A2374+1</f>
        <v>2371</v>
      </c>
      <c r="B2375" s="1">
        <v>2204</v>
      </c>
      <c r="C2375" s="1" t="s">
        <v>3</v>
      </c>
      <c r="D2375" s="1">
        <v>0</v>
      </c>
      <c r="E2375" s="1">
        <v>1121.9286870000001</v>
      </c>
      <c r="F2375" s="5" t="s">
        <v>9</v>
      </c>
    </row>
    <row r="2376" spans="1:6" x14ac:dyDescent="0.25">
      <c r="A2376">
        <f t="shared" si="37"/>
        <v>2372</v>
      </c>
      <c r="B2376" s="1">
        <v>2205</v>
      </c>
      <c r="C2376" s="1" t="s">
        <v>3</v>
      </c>
      <c r="D2376" s="1">
        <v>0</v>
      </c>
      <c r="E2376" s="1">
        <v>70.684365</v>
      </c>
      <c r="F2376" s="5" t="s">
        <v>9</v>
      </c>
    </row>
    <row r="2377" spans="1:6" x14ac:dyDescent="0.25">
      <c r="A2377">
        <f t="shared" si="37"/>
        <v>2373</v>
      </c>
      <c r="B2377" s="1">
        <v>2206</v>
      </c>
      <c r="C2377" s="1" t="s">
        <v>3</v>
      </c>
      <c r="D2377" s="1">
        <v>0</v>
      </c>
      <c r="E2377" s="1">
        <v>200.979251</v>
      </c>
      <c r="F2377" s="5" t="s">
        <v>9</v>
      </c>
    </row>
    <row r="2378" spans="1:6" x14ac:dyDescent="0.25">
      <c r="A2378">
        <f t="shared" si="37"/>
        <v>2374</v>
      </c>
      <c r="B2378" s="1">
        <v>2268</v>
      </c>
      <c r="C2378" s="1" t="s">
        <v>3</v>
      </c>
      <c r="D2378" s="1">
        <v>0</v>
      </c>
      <c r="E2378" s="1">
        <v>677.06473600000004</v>
      </c>
      <c r="F2378" s="5" t="s">
        <v>9</v>
      </c>
    </row>
    <row r="2379" spans="1:6" x14ac:dyDescent="0.25">
      <c r="A2379">
        <f t="shared" si="37"/>
        <v>2375</v>
      </c>
      <c r="B2379" s="1">
        <v>2270</v>
      </c>
      <c r="C2379" s="1" t="s">
        <v>3</v>
      </c>
      <c r="D2379" s="1">
        <v>0</v>
      </c>
      <c r="E2379" s="1">
        <v>526.96992999999998</v>
      </c>
      <c r="F2379" s="5" t="s">
        <v>9</v>
      </c>
    </row>
    <row r="2380" spans="1:6" x14ac:dyDescent="0.25">
      <c r="A2380">
        <f t="shared" si="37"/>
        <v>2376</v>
      </c>
      <c r="B2380" s="1">
        <v>2271</v>
      </c>
      <c r="C2380" s="1" t="s">
        <v>3</v>
      </c>
      <c r="D2380" s="1">
        <v>0</v>
      </c>
      <c r="E2380" s="1">
        <v>708.36205199999995</v>
      </c>
      <c r="F2380" s="5" t="s">
        <v>9</v>
      </c>
    </row>
    <row r="2381" spans="1:6" x14ac:dyDescent="0.25">
      <c r="A2381">
        <f t="shared" si="37"/>
        <v>2377</v>
      </c>
      <c r="B2381" s="1">
        <v>2274</v>
      </c>
      <c r="C2381" s="1" t="s">
        <v>3</v>
      </c>
      <c r="D2381" s="1">
        <v>0</v>
      </c>
      <c r="E2381" s="1">
        <v>567.34012399999995</v>
      </c>
      <c r="F2381" s="5" t="s">
        <v>9</v>
      </c>
    </row>
    <row r="2382" spans="1:6" x14ac:dyDescent="0.25">
      <c r="A2382">
        <f t="shared" si="37"/>
        <v>2378</v>
      </c>
      <c r="B2382" s="1">
        <v>2278</v>
      </c>
      <c r="C2382" s="1" t="s">
        <v>3</v>
      </c>
      <c r="D2382" s="1">
        <v>0</v>
      </c>
      <c r="E2382" s="1">
        <v>467.15395699999999</v>
      </c>
      <c r="F2382" s="5" t="s">
        <v>9</v>
      </c>
    </row>
    <row r="2383" spans="1:6" x14ac:dyDescent="0.25">
      <c r="A2383">
        <f t="shared" si="37"/>
        <v>2379</v>
      </c>
      <c r="B2383" s="1">
        <v>2279</v>
      </c>
      <c r="C2383" s="1" t="s">
        <v>3</v>
      </c>
      <c r="D2383" s="1">
        <v>0</v>
      </c>
      <c r="E2383" s="1">
        <v>553.42222600000002</v>
      </c>
      <c r="F2383" s="5" t="s">
        <v>9</v>
      </c>
    </row>
    <row r="2384" spans="1:6" x14ac:dyDescent="0.25">
      <c r="A2384">
        <f t="shared" si="37"/>
        <v>2380</v>
      </c>
      <c r="B2384" s="1">
        <v>2281</v>
      </c>
      <c r="C2384" s="1" t="s">
        <v>3</v>
      </c>
      <c r="D2384" s="1">
        <v>0</v>
      </c>
      <c r="E2384" s="1">
        <v>517.45665199999996</v>
      </c>
      <c r="F2384" s="5" t="s">
        <v>9</v>
      </c>
    </row>
    <row r="2385" spans="1:6" x14ac:dyDescent="0.25">
      <c r="A2385">
        <f t="shared" si="37"/>
        <v>2381</v>
      </c>
      <c r="B2385" s="1">
        <v>2301</v>
      </c>
      <c r="C2385" s="1" t="s">
        <v>3</v>
      </c>
      <c r="D2385" s="1">
        <v>0</v>
      </c>
      <c r="E2385" s="1">
        <v>168.27990600000001</v>
      </c>
      <c r="F2385" s="5" t="s">
        <v>9</v>
      </c>
    </row>
    <row r="2386" spans="1:6" x14ac:dyDescent="0.25">
      <c r="A2386">
        <f t="shared" si="37"/>
        <v>2382</v>
      </c>
      <c r="B2386" s="1">
        <v>2302</v>
      </c>
      <c r="C2386" s="1" t="s">
        <v>3</v>
      </c>
      <c r="D2386" s="1">
        <v>0</v>
      </c>
      <c r="E2386" s="1">
        <v>654.05596800000001</v>
      </c>
      <c r="F2386" s="5" t="s">
        <v>9</v>
      </c>
    </row>
    <row r="2387" spans="1:6" x14ac:dyDescent="0.25">
      <c r="A2387">
        <f t="shared" si="37"/>
        <v>2383</v>
      </c>
      <c r="B2387" s="1">
        <v>2303</v>
      </c>
      <c r="C2387" s="1" t="s">
        <v>3</v>
      </c>
      <c r="D2387" s="1">
        <v>0</v>
      </c>
      <c r="E2387" s="1">
        <v>50.963363999999999</v>
      </c>
      <c r="F2387" s="5" t="s">
        <v>9</v>
      </c>
    </row>
    <row r="2388" spans="1:6" x14ac:dyDescent="0.25">
      <c r="A2388">
        <f t="shared" si="37"/>
        <v>2384</v>
      </c>
      <c r="B2388" s="1">
        <v>2304</v>
      </c>
      <c r="C2388" s="1" t="s">
        <v>3</v>
      </c>
      <c r="D2388" s="1">
        <v>0</v>
      </c>
      <c r="E2388" s="1">
        <v>104.116472</v>
      </c>
      <c r="F2388" s="5" t="s">
        <v>9</v>
      </c>
    </row>
    <row r="2389" spans="1:6" x14ac:dyDescent="0.25">
      <c r="A2389">
        <f t="shared" si="37"/>
        <v>2385</v>
      </c>
      <c r="B2389" s="1">
        <v>2306</v>
      </c>
      <c r="C2389" s="1" t="s">
        <v>3</v>
      </c>
      <c r="D2389" s="1">
        <v>0</v>
      </c>
      <c r="E2389" s="1">
        <v>242.145982</v>
      </c>
      <c r="F2389" s="5" t="s">
        <v>9</v>
      </c>
    </row>
    <row r="2390" spans="1:6" x14ac:dyDescent="0.25">
      <c r="A2390">
        <f t="shared" si="37"/>
        <v>2386</v>
      </c>
      <c r="B2390" s="1">
        <v>2311</v>
      </c>
      <c r="C2390" s="1" t="s">
        <v>3</v>
      </c>
      <c r="D2390" s="1">
        <v>0</v>
      </c>
      <c r="E2390" s="1">
        <v>1037.854898</v>
      </c>
      <c r="F2390" s="5" t="s">
        <v>9</v>
      </c>
    </row>
    <row r="2391" spans="1:6" x14ac:dyDescent="0.25">
      <c r="A2391">
        <f t="shared" si="37"/>
        <v>2387</v>
      </c>
      <c r="B2391" s="1">
        <v>2312</v>
      </c>
      <c r="C2391" s="1" t="s">
        <v>3</v>
      </c>
      <c r="D2391" s="1">
        <v>0</v>
      </c>
      <c r="E2391" s="1">
        <v>147.99536800000001</v>
      </c>
      <c r="F2391" s="5" t="s">
        <v>9</v>
      </c>
    </row>
    <row r="2392" spans="1:6" x14ac:dyDescent="0.25">
      <c r="A2392">
        <f t="shared" si="37"/>
        <v>2388</v>
      </c>
      <c r="B2392" s="1">
        <v>2313</v>
      </c>
      <c r="C2392" s="1" t="s">
        <v>3</v>
      </c>
      <c r="D2392" s="1">
        <v>0</v>
      </c>
      <c r="E2392" s="1">
        <v>37.334864000000003</v>
      </c>
      <c r="F2392" s="5" t="s">
        <v>9</v>
      </c>
    </row>
    <row r="2393" spans="1:6" x14ac:dyDescent="0.25">
      <c r="A2393">
        <f t="shared" si="37"/>
        <v>2389</v>
      </c>
      <c r="B2393" s="1">
        <v>2356</v>
      </c>
      <c r="C2393" s="1" t="s">
        <v>3</v>
      </c>
      <c r="D2393" s="1">
        <v>0</v>
      </c>
      <c r="E2393" s="1">
        <v>440.20742899999999</v>
      </c>
      <c r="F2393" s="5" t="s">
        <v>9</v>
      </c>
    </row>
    <row r="2394" spans="1:6" x14ac:dyDescent="0.25">
      <c r="A2394">
        <f t="shared" si="37"/>
        <v>2390</v>
      </c>
      <c r="B2394" s="1">
        <v>2358</v>
      </c>
      <c r="C2394" s="1" t="s">
        <v>3</v>
      </c>
      <c r="D2394" s="1">
        <v>0</v>
      </c>
      <c r="E2394" s="1">
        <v>302.68247700000001</v>
      </c>
      <c r="F2394" s="5" t="s">
        <v>9</v>
      </c>
    </row>
    <row r="2395" spans="1:6" x14ac:dyDescent="0.25">
      <c r="A2395">
        <f t="shared" si="37"/>
        <v>2391</v>
      </c>
      <c r="B2395" s="1">
        <v>2360</v>
      </c>
      <c r="C2395" s="1" t="s">
        <v>3</v>
      </c>
      <c r="D2395" s="1">
        <v>0</v>
      </c>
      <c r="E2395" s="1">
        <v>427.89449100000002</v>
      </c>
      <c r="F2395" s="5" t="s">
        <v>9</v>
      </c>
    </row>
    <row r="2396" spans="1:6" x14ac:dyDescent="0.25">
      <c r="A2396">
        <f t="shared" si="37"/>
        <v>2392</v>
      </c>
      <c r="B2396" s="1">
        <v>2362</v>
      </c>
      <c r="C2396" s="1" t="s">
        <v>3</v>
      </c>
      <c r="D2396" s="1">
        <v>0</v>
      </c>
      <c r="E2396" s="1">
        <v>319.21012999999999</v>
      </c>
      <c r="F2396" s="5" t="s">
        <v>9</v>
      </c>
    </row>
    <row r="2397" spans="1:6" x14ac:dyDescent="0.25">
      <c r="A2397">
        <f t="shared" si="37"/>
        <v>2393</v>
      </c>
      <c r="B2397" s="1">
        <v>2365</v>
      </c>
      <c r="C2397" s="1" t="s">
        <v>3</v>
      </c>
      <c r="D2397" s="1">
        <v>0</v>
      </c>
      <c r="E2397" s="1">
        <v>575.902109</v>
      </c>
      <c r="F2397" s="5" t="s">
        <v>9</v>
      </c>
    </row>
    <row r="2398" spans="1:6" x14ac:dyDescent="0.25">
      <c r="A2398">
        <f t="shared" si="37"/>
        <v>2394</v>
      </c>
      <c r="B2398" s="1">
        <v>2368</v>
      </c>
      <c r="C2398" s="1" t="s">
        <v>3</v>
      </c>
      <c r="D2398" s="1">
        <v>0</v>
      </c>
      <c r="E2398" s="1">
        <v>675.55263600000001</v>
      </c>
      <c r="F2398" s="5" t="s">
        <v>9</v>
      </c>
    </row>
    <row r="2399" spans="1:6" x14ac:dyDescent="0.25">
      <c r="A2399">
        <f t="shared" si="37"/>
        <v>2395</v>
      </c>
      <c r="B2399" s="1">
        <v>2369</v>
      </c>
      <c r="C2399" s="1" t="s">
        <v>3</v>
      </c>
      <c r="D2399" s="1">
        <v>0</v>
      </c>
      <c r="E2399" s="1">
        <v>446.77823699999999</v>
      </c>
      <c r="F2399" s="5" t="s">
        <v>9</v>
      </c>
    </row>
    <row r="2400" spans="1:6" x14ac:dyDescent="0.25">
      <c r="A2400">
        <f t="shared" si="37"/>
        <v>2396</v>
      </c>
      <c r="B2400" s="1">
        <v>2398</v>
      </c>
      <c r="C2400" s="1" t="s">
        <v>3</v>
      </c>
      <c r="D2400" s="1">
        <v>0</v>
      </c>
      <c r="E2400" s="1">
        <v>492.35999600000002</v>
      </c>
      <c r="F2400" s="5" t="s">
        <v>9</v>
      </c>
    </row>
    <row r="2401" spans="1:6" x14ac:dyDescent="0.25">
      <c r="A2401">
        <f t="shared" si="37"/>
        <v>2397</v>
      </c>
      <c r="B2401" s="1">
        <v>2401</v>
      </c>
      <c r="C2401" s="1" t="s">
        <v>3</v>
      </c>
      <c r="D2401" s="1">
        <v>0</v>
      </c>
      <c r="E2401" s="1">
        <v>2208.5673649999999</v>
      </c>
      <c r="F2401" s="5" t="s">
        <v>9</v>
      </c>
    </row>
    <row r="2402" spans="1:6" x14ac:dyDescent="0.25">
      <c r="A2402">
        <f t="shared" si="37"/>
        <v>2398</v>
      </c>
      <c r="B2402" s="1">
        <v>2402</v>
      </c>
      <c r="C2402" s="1" t="s">
        <v>3</v>
      </c>
      <c r="D2402" s="1">
        <v>0</v>
      </c>
      <c r="E2402" s="1">
        <v>2464.8959329999998</v>
      </c>
      <c r="F2402" s="5" t="s">
        <v>9</v>
      </c>
    </row>
    <row r="2403" spans="1:6" x14ac:dyDescent="0.25">
      <c r="A2403">
        <f t="shared" si="37"/>
        <v>2399</v>
      </c>
      <c r="B2403" s="1">
        <v>2403</v>
      </c>
      <c r="C2403" s="1" t="s">
        <v>3</v>
      </c>
      <c r="D2403" s="1">
        <v>0</v>
      </c>
      <c r="E2403" s="1">
        <v>870.30444</v>
      </c>
      <c r="F2403" s="5" t="s">
        <v>9</v>
      </c>
    </row>
    <row r="2404" spans="1:6" x14ac:dyDescent="0.25">
      <c r="A2404">
        <f t="shared" si="37"/>
        <v>2400</v>
      </c>
      <c r="B2404" s="1">
        <v>2404</v>
      </c>
      <c r="C2404" s="1" t="s">
        <v>3</v>
      </c>
      <c r="D2404" s="1">
        <v>0</v>
      </c>
      <c r="E2404" s="1">
        <v>246.080241</v>
      </c>
      <c r="F2404" s="5" t="s">
        <v>9</v>
      </c>
    </row>
    <row r="2405" spans="1:6" x14ac:dyDescent="0.25">
      <c r="A2405">
        <f t="shared" si="37"/>
        <v>2401</v>
      </c>
      <c r="B2405" s="1">
        <v>2405</v>
      </c>
      <c r="C2405" s="1" t="s">
        <v>3</v>
      </c>
      <c r="D2405" s="1">
        <v>0</v>
      </c>
      <c r="E2405" s="1">
        <v>1421.707733</v>
      </c>
      <c r="F2405" s="5" t="s">
        <v>9</v>
      </c>
    </row>
    <row r="2406" spans="1:6" x14ac:dyDescent="0.25">
      <c r="A2406">
        <f t="shared" si="37"/>
        <v>2402</v>
      </c>
      <c r="B2406" s="1">
        <v>2406</v>
      </c>
      <c r="C2406" s="1" t="s">
        <v>3</v>
      </c>
      <c r="D2406" s="1">
        <v>0</v>
      </c>
      <c r="E2406" s="1">
        <v>132.514546</v>
      </c>
      <c r="F2406" s="5" t="s">
        <v>9</v>
      </c>
    </row>
    <row r="2407" spans="1:6" x14ac:dyDescent="0.25">
      <c r="A2407">
        <f t="shared" si="37"/>
        <v>2403</v>
      </c>
      <c r="B2407" s="1">
        <v>2407</v>
      </c>
      <c r="C2407" s="1" t="s">
        <v>3</v>
      </c>
      <c r="D2407" s="1">
        <v>0</v>
      </c>
      <c r="E2407" s="1">
        <v>1197.831907</v>
      </c>
      <c r="F2407" s="5" t="s">
        <v>9</v>
      </c>
    </row>
    <row r="2408" spans="1:6" x14ac:dyDescent="0.25">
      <c r="A2408">
        <f t="shared" si="37"/>
        <v>2404</v>
      </c>
      <c r="B2408" s="1">
        <v>2408</v>
      </c>
      <c r="C2408" s="1" t="s">
        <v>3</v>
      </c>
      <c r="D2408" s="1">
        <v>0</v>
      </c>
      <c r="E2408" s="1">
        <v>159.31738999999999</v>
      </c>
      <c r="F2408" s="5" t="s">
        <v>9</v>
      </c>
    </row>
    <row r="2409" spans="1:6" x14ac:dyDescent="0.25">
      <c r="A2409">
        <f t="shared" si="37"/>
        <v>2405</v>
      </c>
      <c r="B2409" s="1">
        <v>2409</v>
      </c>
      <c r="C2409" s="1" t="s">
        <v>3</v>
      </c>
      <c r="D2409" s="1">
        <v>0</v>
      </c>
      <c r="E2409" s="1">
        <v>142.284391</v>
      </c>
      <c r="F2409" s="5" t="s">
        <v>9</v>
      </c>
    </row>
    <row r="2410" spans="1:6" x14ac:dyDescent="0.25">
      <c r="A2410">
        <f t="shared" si="37"/>
        <v>2406</v>
      </c>
      <c r="B2410" s="1">
        <v>2410</v>
      </c>
      <c r="C2410" s="1" t="s">
        <v>3</v>
      </c>
      <c r="D2410" s="1">
        <v>0</v>
      </c>
      <c r="E2410" s="1">
        <v>718.45085500000005</v>
      </c>
      <c r="F2410" s="5" t="s">
        <v>9</v>
      </c>
    </row>
    <row r="2411" spans="1:6" x14ac:dyDescent="0.25">
      <c r="A2411">
        <f t="shared" si="37"/>
        <v>2407</v>
      </c>
      <c r="B2411" s="1">
        <v>2411</v>
      </c>
      <c r="C2411" s="1" t="s">
        <v>3</v>
      </c>
      <c r="D2411" s="1">
        <v>0</v>
      </c>
      <c r="E2411" s="1">
        <v>657.18806199999995</v>
      </c>
      <c r="F2411" s="5" t="s">
        <v>9</v>
      </c>
    </row>
    <row r="2412" spans="1:6" x14ac:dyDescent="0.25">
      <c r="A2412">
        <f t="shared" si="37"/>
        <v>2408</v>
      </c>
      <c r="B2412" s="1">
        <v>2412</v>
      </c>
      <c r="C2412" s="1" t="s">
        <v>3</v>
      </c>
      <c r="D2412" s="1">
        <v>0</v>
      </c>
      <c r="E2412" s="1">
        <v>736.685834</v>
      </c>
      <c r="F2412" s="5" t="s">
        <v>9</v>
      </c>
    </row>
    <row r="2413" spans="1:6" x14ac:dyDescent="0.25">
      <c r="A2413">
        <f t="shared" si="37"/>
        <v>2409</v>
      </c>
      <c r="B2413" s="1">
        <v>2413</v>
      </c>
      <c r="C2413" s="1" t="s">
        <v>3</v>
      </c>
      <c r="D2413" s="1">
        <v>0</v>
      </c>
      <c r="E2413" s="1">
        <v>282.75426199999998</v>
      </c>
      <c r="F2413" s="5" t="s">
        <v>9</v>
      </c>
    </row>
    <row r="2414" spans="1:6" x14ac:dyDescent="0.25">
      <c r="A2414">
        <f t="shared" si="37"/>
        <v>2410</v>
      </c>
      <c r="B2414" s="1">
        <v>2414</v>
      </c>
      <c r="C2414" s="1" t="s">
        <v>3</v>
      </c>
      <c r="D2414" s="1">
        <v>0</v>
      </c>
      <c r="E2414" s="1">
        <v>229.53254899999999</v>
      </c>
      <c r="F2414" s="5" t="s">
        <v>9</v>
      </c>
    </row>
    <row r="2415" spans="1:6" x14ac:dyDescent="0.25">
      <c r="A2415">
        <f t="shared" si="37"/>
        <v>2411</v>
      </c>
      <c r="B2415" s="1">
        <v>2415</v>
      </c>
      <c r="C2415" s="1" t="s">
        <v>3</v>
      </c>
      <c r="D2415" s="1">
        <v>0</v>
      </c>
      <c r="E2415" s="1">
        <v>486.57317999999998</v>
      </c>
      <c r="F2415" s="5" t="s">
        <v>9</v>
      </c>
    </row>
    <row r="2416" spans="1:6" x14ac:dyDescent="0.25">
      <c r="A2416">
        <f t="shared" si="37"/>
        <v>2412</v>
      </c>
      <c r="B2416" s="1">
        <v>2416</v>
      </c>
      <c r="C2416" s="1" t="s">
        <v>3</v>
      </c>
      <c r="D2416" s="1">
        <v>0</v>
      </c>
      <c r="E2416" s="1">
        <v>210.64495299999999</v>
      </c>
      <c r="F2416" s="5" t="s">
        <v>9</v>
      </c>
    </row>
    <row r="2417" spans="1:6" x14ac:dyDescent="0.25">
      <c r="A2417">
        <f t="shared" si="37"/>
        <v>2413</v>
      </c>
      <c r="B2417" s="1">
        <v>2417</v>
      </c>
      <c r="C2417" s="1" t="s">
        <v>3</v>
      </c>
      <c r="D2417" s="1">
        <v>0</v>
      </c>
      <c r="E2417" s="1">
        <v>301.16862700000001</v>
      </c>
      <c r="F2417" s="5" t="s">
        <v>9</v>
      </c>
    </row>
    <row r="2418" spans="1:6" x14ac:dyDescent="0.25">
      <c r="A2418">
        <f t="shared" si="37"/>
        <v>2414</v>
      </c>
      <c r="B2418" s="1">
        <v>2418</v>
      </c>
      <c r="C2418" s="1" t="s">
        <v>3</v>
      </c>
      <c r="D2418" s="1">
        <v>0</v>
      </c>
      <c r="E2418" s="1">
        <v>67.265690000000006</v>
      </c>
      <c r="F2418" s="5" t="s">
        <v>9</v>
      </c>
    </row>
    <row r="2419" spans="1:6" x14ac:dyDescent="0.25">
      <c r="A2419">
        <f t="shared" si="37"/>
        <v>2415</v>
      </c>
      <c r="B2419" s="1">
        <v>2419</v>
      </c>
      <c r="C2419" s="1" t="s">
        <v>3</v>
      </c>
      <c r="D2419" s="1">
        <v>0</v>
      </c>
      <c r="E2419" s="1">
        <v>16.311077000000001</v>
      </c>
      <c r="F2419" s="5" t="s">
        <v>9</v>
      </c>
    </row>
    <row r="2420" spans="1:6" x14ac:dyDescent="0.25">
      <c r="A2420">
        <f t="shared" si="37"/>
        <v>2416</v>
      </c>
      <c r="B2420" s="1">
        <v>2420</v>
      </c>
      <c r="C2420" s="1" t="s">
        <v>3</v>
      </c>
      <c r="D2420" s="1">
        <v>0</v>
      </c>
      <c r="E2420" s="1">
        <v>251.16922700000001</v>
      </c>
      <c r="F2420" s="5" t="s">
        <v>9</v>
      </c>
    </row>
    <row r="2421" spans="1:6" x14ac:dyDescent="0.25">
      <c r="A2421">
        <f t="shared" si="37"/>
        <v>2417</v>
      </c>
      <c r="B2421" s="1">
        <v>2421</v>
      </c>
      <c r="C2421" s="1" t="s">
        <v>3</v>
      </c>
      <c r="D2421" s="1">
        <v>0</v>
      </c>
      <c r="E2421" s="1">
        <v>209.69744</v>
      </c>
      <c r="F2421" s="5" t="s">
        <v>9</v>
      </c>
    </row>
    <row r="2422" spans="1:6" x14ac:dyDescent="0.25">
      <c r="A2422">
        <f t="shared" si="37"/>
        <v>2418</v>
      </c>
      <c r="B2422" s="1">
        <v>2422</v>
      </c>
      <c r="C2422" s="1" t="s">
        <v>3</v>
      </c>
      <c r="D2422" s="1">
        <v>0</v>
      </c>
      <c r="E2422" s="1">
        <v>247.89931100000001</v>
      </c>
      <c r="F2422" s="5" t="s">
        <v>9</v>
      </c>
    </row>
    <row r="2423" spans="1:6" x14ac:dyDescent="0.25">
      <c r="A2423">
        <f t="shared" si="37"/>
        <v>2419</v>
      </c>
      <c r="B2423" s="1">
        <v>2423</v>
      </c>
      <c r="C2423" s="1" t="s">
        <v>3</v>
      </c>
      <c r="D2423" s="1">
        <v>0</v>
      </c>
      <c r="E2423" s="1">
        <v>910.71565699999996</v>
      </c>
      <c r="F2423" s="5" t="s">
        <v>9</v>
      </c>
    </row>
    <row r="2424" spans="1:6" x14ac:dyDescent="0.25">
      <c r="A2424">
        <f t="shared" si="37"/>
        <v>2420</v>
      </c>
      <c r="B2424" s="1">
        <v>2424</v>
      </c>
      <c r="C2424" s="1" t="s">
        <v>3</v>
      </c>
      <c r="D2424" s="1">
        <v>0</v>
      </c>
      <c r="E2424" s="1">
        <v>1201.016067</v>
      </c>
      <c r="F2424" s="5" t="s">
        <v>9</v>
      </c>
    </row>
    <row r="2425" spans="1:6" x14ac:dyDescent="0.25">
      <c r="A2425">
        <f t="shared" si="37"/>
        <v>2421</v>
      </c>
      <c r="B2425" s="1">
        <v>2425</v>
      </c>
      <c r="C2425" s="1" t="s">
        <v>3</v>
      </c>
      <c r="D2425" s="1">
        <v>0</v>
      </c>
      <c r="E2425" s="1">
        <v>579.356312</v>
      </c>
      <c r="F2425" s="5" t="s">
        <v>9</v>
      </c>
    </row>
    <row r="2426" spans="1:6" x14ac:dyDescent="0.25">
      <c r="A2426">
        <f t="shared" si="37"/>
        <v>2422</v>
      </c>
      <c r="B2426" s="1">
        <v>2461</v>
      </c>
      <c r="C2426" s="1" t="s">
        <v>3</v>
      </c>
      <c r="D2426" s="1">
        <v>0</v>
      </c>
      <c r="E2426" s="1">
        <v>338.979173</v>
      </c>
      <c r="F2426" s="5" t="s">
        <v>9</v>
      </c>
    </row>
    <row r="2427" spans="1:6" x14ac:dyDescent="0.25">
      <c r="A2427">
        <f t="shared" si="37"/>
        <v>2423</v>
      </c>
      <c r="B2427" s="1">
        <v>2462</v>
      </c>
      <c r="C2427" s="1" t="s">
        <v>3</v>
      </c>
      <c r="D2427" s="1">
        <v>0</v>
      </c>
      <c r="E2427" s="1">
        <v>830.17639199999996</v>
      </c>
      <c r="F2427" s="5" t="s">
        <v>9</v>
      </c>
    </row>
    <row r="2428" spans="1:6" x14ac:dyDescent="0.25">
      <c r="A2428">
        <f t="shared" si="37"/>
        <v>2424</v>
      </c>
      <c r="B2428" s="1">
        <v>2481</v>
      </c>
      <c r="C2428" s="1" t="s">
        <v>3</v>
      </c>
      <c r="D2428" s="1">
        <v>0</v>
      </c>
      <c r="E2428" s="1">
        <v>480.97706899999997</v>
      </c>
      <c r="F2428" s="5" t="s">
        <v>9</v>
      </c>
    </row>
    <row r="2429" spans="1:6" x14ac:dyDescent="0.25">
      <c r="A2429">
        <f t="shared" si="37"/>
        <v>2425</v>
      </c>
      <c r="B2429" s="1">
        <v>2482</v>
      </c>
      <c r="C2429" s="1" t="s">
        <v>3</v>
      </c>
      <c r="D2429" s="1">
        <v>0</v>
      </c>
      <c r="E2429" s="1">
        <v>317.853791</v>
      </c>
      <c r="F2429" s="5" t="s">
        <v>9</v>
      </c>
    </row>
    <row r="2430" spans="1:6" x14ac:dyDescent="0.25">
      <c r="A2430">
        <f t="shared" si="37"/>
        <v>2426</v>
      </c>
      <c r="B2430" s="1">
        <v>2493</v>
      </c>
      <c r="C2430" s="1" t="s">
        <v>3</v>
      </c>
      <c r="D2430" s="1">
        <v>0</v>
      </c>
      <c r="E2430" s="1">
        <v>771.557323</v>
      </c>
      <c r="F2430" s="5" t="s">
        <v>9</v>
      </c>
    </row>
    <row r="2431" spans="1:6" x14ac:dyDescent="0.25">
      <c r="A2431">
        <f t="shared" si="37"/>
        <v>2427</v>
      </c>
      <c r="B2431" s="1">
        <v>2502</v>
      </c>
      <c r="C2431" s="1" t="s">
        <v>3</v>
      </c>
      <c r="D2431" s="1">
        <v>0</v>
      </c>
      <c r="E2431" s="1">
        <v>590.86087199999997</v>
      </c>
      <c r="F2431" s="5" t="s">
        <v>9</v>
      </c>
    </row>
    <row r="2432" spans="1:6" x14ac:dyDescent="0.25">
      <c r="A2432">
        <f t="shared" si="37"/>
        <v>2428</v>
      </c>
      <c r="B2432" s="1">
        <v>2505</v>
      </c>
      <c r="C2432" s="1" t="s">
        <v>3</v>
      </c>
      <c r="D2432" s="1">
        <v>0</v>
      </c>
      <c r="E2432" s="1">
        <v>287.78619400000002</v>
      </c>
      <c r="F2432" s="5" t="s">
        <v>9</v>
      </c>
    </row>
    <row r="2433" spans="1:6" x14ac:dyDescent="0.25">
      <c r="A2433">
        <f t="shared" si="37"/>
        <v>2429</v>
      </c>
      <c r="B2433" s="1">
        <v>2506</v>
      </c>
      <c r="C2433" s="1" t="s">
        <v>3</v>
      </c>
      <c r="D2433" s="1">
        <v>0</v>
      </c>
      <c r="E2433" s="1">
        <v>84.576520000000002</v>
      </c>
      <c r="F2433" s="5" t="s">
        <v>9</v>
      </c>
    </row>
    <row r="2434" spans="1:6" x14ac:dyDescent="0.25">
      <c r="A2434">
        <f t="shared" si="37"/>
        <v>2430</v>
      </c>
      <c r="B2434" s="1">
        <v>2525</v>
      </c>
      <c r="C2434" s="1" t="s">
        <v>3</v>
      </c>
      <c r="D2434" s="1">
        <v>0</v>
      </c>
      <c r="E2434" s="1">
        <v>1643.4013239999999</v>
      </c>
      <c r="F2434" s="5" t="s">
        <v>9</v>
      </c>
    </row>
    <row r="2435" spans="1:6" x14ac:dyDescent="0.25">
      <c r="A2435">
        <f t="shared" si="37"/>
        <v>2431</v>
      </c>
      <c r="B2435" s="1">
        <v>2526</v>
      </c>
      <c r="C2435" s="1" t="s">
        <v>3</v>
      </c>
      <c r="D2435" s="1">
        <v>0</v>
      </c>
      <c r="E2435" s="1">
        <v>766.18096800000001</v>
      </c>
      <c r="F2435" s="5" t="s">
        <v>9</v>
      </c>
    </row>
    <row r="2436" spans="1:6" x14ac:dyDescent="0.25">
      <c r="A2436">
        <f t="shared" si="37"/>
        <v>2432</v>
      </c>
      <c r="B2436" s="1">
        <v>2527</v>
      </c>
      <c r="C2436" s="1" t="s">
        <v>3</v>
      </c>
      <c r="D2436" s="1">
        <v>0</v>
      </c>
      <c r="E2436" s="1">
        <v>159.791146</v>
      </c>
      <c r="F2436" s="5" t="s">
        <v>9</v>
      </c>
    </row>
    <row r="2437" spans="1:6" x14ac:dyDescent="0.25">
      <c r="A2437">
        <f t="shared" si="37"/>
        <v>2433</v>
      </c>
      <c r="B2437" s="1">
        <v>2528</v>
      </c>
      <c r="C2437" s="1" t="s">
        <v>3</v>
      </c>
      <c r="D2437" s="1">
        <v>0</v>
      </c>
      <c r="E2437" s="1">
        <v>1125.0792550000001</v>
      </c>
      <c r="F2437" s="5" t="s">
        <v>9</v>
      </c>
    </row>
    <row r="2438" spans="1:6" x14ac:dyDescent="0.25">
      <c r="A2438">
        <f t="shared" si="37"/>
        <v>2434</v>
      </c>
      <c r="B2438" s="1">
        <v>2529</v>
      </c>
      <c r="C2438" s="1" t="s">
        <v>3</v>
      </c>
      <c r="D2438" s="1">
        <v>0</v>
      </c>
      <c r="E2438" s="1">
        <v>683.13133700000003</v>
      </c>
      <c r="F2438" s="5" t="s">
        <v>9</v>
      </c>
    </row>
    <row r="2439" spans="1:6" x14ac:dyDescent="0.25">
      <c r="A2439">
        <f t="shared" ref="A2439:A2502" si="38">A2438+1</f>
        <v>2435</v>
      </c>
      <c r="B2439" s="1">
        <v>2530</v>
      </c>
      <c r="C2439" s="1" t="s">
        <v>3</v>
      </c>
      <c r="D2439" s="1">
        <v>0</v>
      </c>
      <c r="E2439" s="1">
        <v>834.58633299999997</v>
      </c>
      <c r="F2439" s="5" t="s">
        <v>9</v>
      </c>
    </row>
    <row r="2440" spans="1:6" x14ac:dyDescent="0.25">
      <c r="A2440">
        <f t="shared" si="38"/>
        <v>2436</v>
      </c>
      <c r="B2440" s="1">
        <v>2531</v>
      </c>
      <c r="C2440" s="1" t="s">
        <v>3</v>
      </c>
      <c r="D2440" s="1">
        <v>0</v>
      </c>
      <c r="E2440" s="1">
        <v>85.528144999999995</v>
      </c>
      <c r="F2440" s="5" t="s">
        <v>9</v>
      </c>
    </row>
    <row r="2441" spans="1:6" x14ac:dyDescent="0.25">
      <c r="A2441">
        <f t="shared" si="38"/>
        <v>2437</v>
      </c>
      <c r="B2441" s="1">
        <v>2532</v>
      </c>
      <c r="C2441" s="1" t="s">
        <v>3</v>
      </c>
      <c r="D2441" s="1">
        <v>0</v>
      </c>
      <c r="E2441" s="1">
        <v>75.787701999999996</v>
      </c>
      <c r="F2441" s="5" t="s">
        <v>9</v>
      </c>
    </row>
    <row r="2442" spans="1:6" x14ac:dyDescent="0.25">
      <c r="A2442">
        <f t="shared" si="38"/>
        <v>2438</v>
      </c>
      <c r="B2442" s="1">
        <v>2533</v>
      </c>
      <c r="C2442" s="1" t="s">
        <v>3</v>
      </c>
      <c r="D2442" s="1">
        <v>0</v>
      </c>
      <c r="E2442" s="1">
        <v>67.346632</v>
      </c>
      <c r="F2442" s="5" t="s">
        <v>9</v>
      </c>
    </row>
    <row r="2443" spans="1:6" x14ac:dyDescent="0.25">
      <c r="A2443">
        <f t="shared" si="38"/>
        <v>2439</v>
      </c>
      <c r="B2443" s="1">
        <v>2534</v>
      </c>
      <c r="C2443" s="1" t="s">
        <v>3</v>
      </c>
      <c r="D2443" s="1">
        <v>0</v>
      </c>
      <c r="E2443" s="1">
        <v>331.77989700000001</v>
      </c>
      <c r="F2443" s="5" t="s">
        <v>9</v>
      </c>
    </row>
    <row r="2444" spans="1:6" x14ac:dyDescent="0.25">
      <c r="A2444">
        <f t="shared" si="38"/>
        <v>2440</v>
      </c>
      <c r="B2444" s="1">
        <v>2535</v>
      </c>
      <c r="C2444" s="1" t="s">
        <v>3</v>
      </c>
      <c r="D2444" s="1">
        <v>0</v>
      </c>
      <c r="E2444" s="1">
        <v>66.755967999999996</v>
      </c>
      <c r="F2444" s="5" t="s">
        <v>9</v>
      </c>
    </row>
    <row r="2445" spans="1:6" x14ac:dyDescent="0.25">
      <c r="A2445">
        <f t="shared" si="38"/>
        <v>2441</v>
      </c>
      <c r="B2445" s="1">
        <v>2536</v>
      </c>
      <c r="C2445" s="1" t="s">
        <v>3</v>
      </c>
      <c r="D2445" s="1">
        <v>0</v>
      </c>
      <c r="E2445" s="1">
        <v>82.255429000000007</v>
      </c>
      <c r="F2445" s="5" t="s">
        <v>9</v>
      </c>
    </row>
    <row r="2446" spans="1:6" x14ac:dyDescent="0.25">
      <c r="A2446">
        <f t="shared" si="38"/>
        <v>2442</v>
      </c>
      <c r="B2446" s="1">
        <v>2537</v>
      </c>
      <c r="C2446" s="1" t="s">
        <v>3</v>
      </c>
      <c r="D2446" s="1">
        <v>0</v>
      </c>
      <c r="E2446" s="1">
        <v>85.335632000000004</v>
      </c>
      <c r="F2446" s="5" t="s">
        <v>9</v>
      </c>
    </row>
    <row r="2447" spans="1:6" x14ac:dyDescent="0.25">
      <c r="A2447">
        <f t="shared" si="38"/>
        <v>2443</v>
      </c>
      <c r="B2447" s="1">
        <v>2538</v>
      </c>
      <c r="C2447" s="1" t="s">
        <v>3</v>
      </c>
      <c r="D2447" s="1">
        <v>0</v>
      </c>
      <c r="E2447" s="1">
        <v>24.746632999999999</v>
      </c>
      <c r="F2447" s="5" t="s">
        <v>9</v>
      </c>
    </row>
    <row r="2448" spans="1:6" x14ac:dyDescent="0.25">
      <c r="A2448">
        <f t="shared" si="38"/>
        <v>2444</v>
      </c>
      <c r="B2448" s="1">
        <v>2539</v>
      </c>
      <c r="C2448" s="1" t="s">
        <v>3</v>
      </c>
      <c r="D2448" s="1">
        <v>0</v>
      </c>
      <c r="E2448" s="1">
        <v>199.938446</v>
      </c>
      <c r="F2448" s="5" t="s">
        <v>9</v>
      </c>
    </row>
    <row r="2449" spans="1:6" x14ac:dyDescent="0.25">
      <c r="A2449">
        <f t="shared" si="38"/>
        <v>2445</v>
      </c>
      <c r="B2449" s="1">
        <v>2540</v>
      </c>
      <c r="C2449" s="1" t="s">
        <v>3</v>
      </c>
      <c r="D2449" s="1">
        <v>0</v>
      </c>
      <c r="E2449" s="1">
        <v>140.55177599999999</v>
      </c>
      <c r="F2449" s="5" t="s">
        <v>9</v>
      </c>
    </row>
    <row r="2450" spans="1:6" x14ac:dyDescent="0.25">
      <c r="A2450">
        <f t="shared" si="38"/>
        <v>2446</v>
      </c>
      <c r="B2450" s="1">
        <v>2541</v>
      </c>
      <c r="C2450" s="1" t="s">
        <v>3</v>
      </c>
      <c r="D2450" s="1">
        <v>0</v>
      </c>
      <c r="E2450" s="1">
        <v>267.90768200000002</v>
      </c>
      <c r="F2450" s="5" t="s">
        <v>9</v>
      </c>
    </row>
    <row r="2451" spans="1:6" x14ac:dyDescent="0.25">
      <c r="A2451">
        <f t="shared" si="38"/>
        <v>2447</v>
      </c>
      <c r="B2451" s="1">
        <v>2542</v>
      </c>
      <c r="C2451" s="1" t="s">
        <v>3</v>
      </c>
      <c r="D2451" s="1">
        <v>0</v>
      </c>
      <c r="E2451" s="1">
        <v>561.91833599999995</v>
      </c>
      <c r="F2451" s="5" t="s">
        <v>9</v>
      </c>
    </row>
    <row r="2452" spans="1:6" x14ac:dyDescent="0.25">
      <c r="A2452">
        <f t="shared" si="38"/>
        <v>2448</v>
      </c>
      <c r="B2452" s="1">
        <v>2543</v>
      </c>
      <c r="C2452" s="1" t="s">
        <v>3</v>
      </c>
      <c r="D2452" s="1">
        <v>0</v>
      </c>
      <c r="E2452" s="1">
        <v>112.226157</v>
      </c>
      <c r="F2452" s="5" t="s">
        <v>9</v>
      </c>
    </row>
    <row r="2453" spans="1:6" x14ac:dyDescent="0.25">
      <c r="A2453">
        <f t="shared" si="38"/>
        <v>2449</v>
      </c>
      <c r="B2453" s="1">
        <v>2544</v>
      </c>
      <c r="C2453" s="1" t="s">
        <v>3</v>
      </c>
      <c r="D2453" s="1">
        <v>0</v>
      </c>
      <c r="E2453" s="1">
        <v>85.184771999999995</v>
      </c>
      <c r="F2453" s="5" t="s">
        <v>9</v>
      </c>
    </row>
    <row r="2454" spans="1:6" x14ac:dyDescent="0.25">
      <c r="A2454">
        <f t="shared" si="38"/>
        <v>2450</v>
      </c>
      <c r="B2454" s="1">
        <v>2545</v>
      </c>
      <c r="C2454" s="1" t="s">
        <v>3</v>
      </c>
      <c r="D2454" s="1">
        <v>0</v>
      </c>
      <c r="E2454" s="1">
        <v>782.205376</v>
      </c>
      <c r="F2454" s="5" t="s">
        <v>9</v>
      </c>
    </row>
    <row r="2455" spans="1:6" x14ac:dyDescent="0.25">
      <c r="A2455">
        <f t="shared" si="38"/>
        <v>2451</v>
      </c>
      <c r="B2455" s="1">
        <v>2546</v>
      </c>
      <c r="C2455" s="1" t="s">
        <v>3</v>
      </c>
      <c r="D2455" s="1">
        <v>0</v>
      </c>
      <c r="E2455" s="1">
        <v>523.90792799999997</v>
      </c>
      <c r="F2455" s="5" t="s">
        <v>9</v>
      </c>
    </row>
    <row r="2456" spans="1:6" x14ac:dyDescent="0.25">
      <c r="A2456">
        <f t="shared" si="38"/>
        <v>2452</v>
      </c>
      <c r="B2456" s="1">
        <v>2547</v>
      </c>
      <c r="C2456" s="1" t="s">
        <v>3</v>
      </c>
      <c r="D2456" s="1">
        <v>0</v>
      </c>
      <c r="E2456" s="1">
        <v>468.123696</v>
      </c>
      <c r="F2456" s="5" t="s">
        <v>9</v>
      </c>
    </row>
    <row r="2457" spans="1:6" x14ac:dyDescent="0.25">
      <c r="A2457">
        <f t="shared" si="38"/>
        <v>2453</v>
      </c>
      <c r="B2457" s="1">
        <v>2548</v>
      </c>
      <c r="C2457" s="1" t="s">
        <v>3</v>
      </c>
      <c r="D2457" s="1">
        <v>0</v>
      </c>
      <c r="E2457" s="1">
        <v>203.122781</v>
      </c>
      <c r="F2457" s="5" t="s">
        <v>9</v>
      </c>
    </row>
    <row r="2458" spans="1:6" x14ac:dyDescent="0.25">
      <c r="A2458">
        <f t="shared" si="38"/>
        <v>2454</v>
      </c>
      <c r="B2458" s="1">
        <v>2549</v>
      </c>
      <c r="C2458" s="1" t="s">
        <v>3</v>
      </c>
      <c r="D2458" s="1">
        <v>0</v>
      </c>
      <c r="E2458" s="1">
        <v>136.98679100000001</v>
      </c>
      <c r="F2458" s="5" t="s">
        <v>9</v>
      </c>
    </row>
    <row r="2459" spans="1:6" x14ac:dyDescent="0.25">
      <c r="A2459">
        <f t="shared" si="38"/>
        <v>2455</v>
      </c>
      <c r="B2459" s="1">
        <v>2550</v>
      </c>
      <c r="C2459" s="1" t="s">
        <v>3</v>
      </c>
      <c r="D2459" s="1">
        <v>0</v>
      </c>
      <c r="E2459" s="1">
        <v>170.702066</v>
      </c>
      <c r="F2459" s="5" t="s">
        <v>9</v>
      </c>
    </row>
    <row r="2460" spans="1:6" x14ac:dyDescent="0.25">
      <c r="A2460">
        <f t="shared" si="38"/>
        <v>2456</v>
      </c>
      <c r="B2460" s="1">
        <v>2551</v>
      </c>
      <c r="C2460" s="1" t="s">
        <v>3</v>
      </c>
      <c r="D2460" s="1">
        <v>0</v>
      </c>
      <c r="E2460" s="1">
        <v>329.38741700000003</v>
      </c>
      <c r="F2460" s="5" t="s">
        <v>9</v>
      </c>
    </row>
    <row r="2461" spans="1:6" x14ac:dyDescent="0.25">
      <c r="A2461">
        <f t="shared" si="38"/>
        <v>2457</v>
      </c>
      <c r="B2461" s="1">
        <v>2552</v>
      </c>
      <c r="C2461" s="1" t="s">
        <v>3</v>
      </c>
      <c r="D2461" s="1">
        <v>0</v>
      </c>
      <c r="E2461" s="1">
        <v>787.38396699999998</v>
      </c>
      <c r="F2461" s="5" t="s">
        <v>9</v>
      </c>
    </row>
    <row r="2462" spans="1:6" x14ac:dyDescent="0.25">
      <c r="A2462">
        <f t="shared" si="38"/>
        <v>2458</v>
      </c>
      <c r="B2462" s="1">
        <v>2553</v>
      </c>
      <c r="C2462" s="1" t="s">
        <v>3</v>
      </c>
      <c r="D2462" s="1">
        <v>0</v>
      </c>
      <c r="E2462" s="1">
        <v>388.99397399999998</v>
      </c>
      <c r="F2462" s="5" t="s">
        <v>9</v>
      </c>
    </row>
    <row r="2463" spans="1:6" x14ac:dyDescent="0.25">
      <c r="A2463">
        <f t="shared" si="38"/>
        <v>2459</v>
      </c>
      <c r="B2463" s="1">
        <v>2554</v>
      </c>
      <c r="C2463" s="1" t="s">
        <v>3</v>
      </c>
      <c r="D2463" s="1">
        <v>0</v>
      </c>
      <c r="E2463" s="1">
        <v>426.33968800000002</v>
      </c>
      <c r="F2463" s="5" t="s">
        <v>9</v>
      </c>
    </row>
    <row r="2464" spans="1:6" x14ac:dyDescent="0.25">
      <c r="A2464">
        <f t="shared" si="38"/>
        <v>2460</v>
      </c>
      <c r="B2464" s="1">
        <v>2555</v>
      </c>
      <c r="C2464" s="1" t="s">
        <v>3</v>
      </c>
      <c r="D2464" s="1">
        <v>0</v>
      </c>
      <c r="E2464" s="1">
        <v>392.34089399999999</v>
      </c>
      <c r="F2464" s="5" t="s">
        <v>9</v>
      </c>
    </row>
    <row r="2465" spans="1:6" x14ac:dyDescent="0.25">
      <c r="A2465">
        <f t="shared" si="38"/>
        <v>2461</v>
      </c>
      <c r="B2465" s="1">
        <v>2556</v>
      </c>
      <c r="C2465" s="1" t="s">
        <v>3</v>
      </c>
      <c r="D2465" s="1">
        <v>0</v>
      </c>
      <c r="E2465" s="1">
        <v>371.766099</v>
      </c>
      <c r="F2465" s="5" t="s">
        <v>9</v>
      </c>
    </row>
    <row r="2466" spans="1:6" x14ac:dyDescent="0.25">
      <c r="A2466">
        <f t="shared" si="38"/>
        <v>2462</v>
      </c>
      <c r="B2466" s="1">
        <v>2557</v>
      </c>
      <c r="C2466" s="1" t="s">
        <v>3</v>
      </c>
      <c r="D2466" s="1">
        <v>0</v>
      </c>
      <c r="E2466" s="1">
        <v>95.244174000000001</v>
      </c>
      <c r="F2466" s="5" t="s">
        <v>9</v>
      </c>
    </row>
    <row r="2467" spans="1:6" x14ac:dyDescent="0.25">
      <c r="A2467">
        <f t="shared" si="38"/>
        <v>2463</v>
      </c>
      <c r="B2467" s="1">
        <v>2558</v>
      </c>
      <c r="C2467" s="1" t="s">
        <v>3</v>
      </c>
      <c r="D2467" s="1">
        <v>0</v>
      </c>
      <c r="E2467" s="1">
        <v>500.28766899999999</v>
      </c>
      <c r="F2467" s="5" t="s">
        <v>9</v>
      </c>
    </row>
    <row r="2468" spans="1:6" x14ac:dyDescent="0.25">
      <c r="A2468">
        <f t="shared" si="38"/>
        <v>2464</v>
      </c>
      <c r="B2468" s="1">
        <v>2559</v>
      </c>
      <c r="C2468" s="1" t="s">
        <v>3</v>
      </c>
      <c r="D2468" s="1">
        <v>0</v>
      </c>
      <c r="E2468" s="1">
        <v>128.355221</v>
      </c>
      <c r="F2468" s="5" t="s">
        <v>9</v>
      </c>
    </row>
    <row r="2469" spans="1:6" x14ac:dyDescent="0.25">
      <c r="A2469">
        <f t="shared" si="38"/>
        <v>2465</v>
      </c>
      <c r="B2469" s="1">
        <v>2560</v>
      </c>
      <c r="C2469" s="1" t="s">
        <v>3</v>
      </c>
      <c r="D2469" s="1">
        <v>0</v>
      </c>
      <c r="E2469" s="1">
        <v>144.45593400000001</v>
      </c>
      <c r="F2469" s="5" t="s">
        <v>9</v>
      </c>
    </row>
    <row r="2470" spans="1:6" x14ac:dyDescent="0.25">
      <c r="A2470">
        <f t="shared" si="38"/>
        <v>2466</v>
      </c>
      <c r="B2470" s="1">
        <v>2561</v>
      </c>
      <c r="C2470" s="1" t="s">
        <v>3</v>
      </c>
      <c r="D2470" s="1">
        <v>0</v>
      </c>
      <c r="E2470" s="1">
        <v>309.511078</v>
      </c>
      <c r="F2470" s="5" t="s">
        <v>9</v>
      </c>
    </row>
    <row r="2471" spans="1:6" x14ac:dyDescent="0.25">
      <c r="A2471">
        <f t="shared" si="38"/>
        <v>2467</v>
      </c>
      <c r="B2471" s="1">
        <v>2562</v>
      </c>
      <c r="C2471" s="1" t="s">
        <v>3</v>
      </c>
      <c r="D2471" s="1">
        <v>0</v>
      </c>
      <c r="E2471" s="1">
        <v>133.50756200000001</v>
      </c>
      <c r="F2471" s="5" t="s">
        <v>9</v>
      </c>
    </row>
    <row r="2472" spans="1:6" x14ac:dyDescent="0.25">
      <c r="A2472">
        <f t="shared" si="38"/>
        <v>2468</v>
      </c>
      <c r="B2472" s="1">
        <v>2563</v>
      </c>
      <c r="C2472" s="1" t="s">
        <v>3</v>
      </c>
      <c r="D2472" s="1">
        <v>0</v>
      </c>
      <c r="E2472" s="1">
        <v>69.036805999999999</v>
      </c>
      <c r="F2472" s="5" t="s">
        <v>9</v>
      </c>
    </row>
    <row r="2473" spans="1:6" x14ac:dyDescent="0.25">
      <c r="A2473">
        <f t="shared" si="38"/>
        <v>2469</v>
      </c>
      <c r="B2473" s="1">
        <v>2564</v>
      </c>
      <c r="C2473" s="1" t="s">
        <v>3</v>
      </c>
      <c r="D2473" s="1">
        <v>0</v>
      </c>
      <c r="E2473" s="1">
        <v>707.64065400000004</v>
      </c>
      <c r="F2473" s="5" t="s">
        <v>9</v>
      </c>
    </row>
    <row r="2474" spans="1:6" x14ac:dyDescent="0.25">
      <c r="A2474">
        <f t="shared" si="38"/>
        <v>2470</v>
      </c>
      <c r="B2474" s="1">
        <v>2565</v>
      </c>
      <c r="C2474" s="1" t="s">
        <v>3</v>
      </c>
      <c r="D2474" s="1">
        <v>0</v>
      </c>
      <c r="E2474" s="1">
        <v>69.826808999999997</v>
      </c>
      <c r="F2474" s="5" t="s">
        <v>9</v>
      </c>
    </row>
    <row r="2475" spans="1:6" x14ac:dyDescent="0.25">
      <c r="A2475">
        <f t="shared" si="38"/>
        <v>2471</v>
      </c>
      <c r="B2475" s="1">
        <v>2566</v>
      </c>
      <c r="C2475" s="1" t="s">
        <v>3</v>
      </c>
      <c r="D2475" s="1">
        <v>0</v>
      </c>
      <c r="E2475" s="1">
        <v>339.94899900000001</v>
      </c>
      <c r="F2475" s="5" t="s">
        <v>9</v>
      </c>
    </row>
    <row r="2476" spans="1:6" x14ac:dyDescent="0.25">
      <c r="A2476">
        <f t="shared" si="38"/>
        <v>2472</v>
      </c>
      <c r="B2476" s="1">
        <v>2567</v>
      </c>
      <c r="C2476" s="1" t="s">
        <v>3</v>
      </c>
      <c r="D2476" s="1">
        <v>0</v>
      </c>
      <c r="E2476" s="1">
        <v>202.12714</v>
      </c>
      <c r="F2476" s="5" t="s">
        <v>9</v>
      </c>
    </row>
    <row r="2477" spans="1:6" x14ac:dyDescent="0.25">
      <c r="A2477">
        <f t="shared" si="38"/>
        <v>2473</v>
      </c>
      <c r="B2477" s="1">
        <v>2568</v>
      </c>
      <c r="C2477" s="1" t="s">
        <v>3</v>
      </c>
      <c r="D2477" s="1">
        <v>0</v>
      </c>
      <c r="E2477" s="1">
        <v>303.36922199999998</v>
      </c>
      <c r="F2477" s="5" t="s">
        <v>9</v>
      </c>
    </row>
    <row r="2478" spans="1:6" x14ac:dyDescent="0.25">
      <c r="A2478">
        <f t="shared" si="38"/>
        <v>2474</v>
      </c>
      <c r="B2478" s="1">
        <v>2569</v>
      </c>
      <c r="C2478" s="1" t="s">
        <v>3</v>
      </c>
      <c r="D2478" s="1">
        <v>0</v>
      </c>
      <c r="E2478" s="1">
        <v>914.19873700000005</v>
      </c>
      <c r="F2478" s="5" t="s">
        <v>9</v>
      </c>
    </row>
    <row r="2479" spans="1:6" x14ac:dyDescent="0.25">
      <c r="A2479">
        <f t="shared" si="38"/>
        <v>2475</v>
      </c>
      <c r="B2479" s="1">
        <v>2570</v>
      </c>
      <c r="C2479" s="1" t="s">
        <v>3</v>
      </c>
      <c r="D2479" s="1">
        <v>0</v>
      </c>
      <c r="E2479" s="1">
        <v>326.96532999999999</v>
      </c>
      <c r="F2479" s="5" t="s">
        <v>9</v>
      </c>
    </row>
    <row r="2480" spans="1:6" x14ac:dyDescent="0.25">
      <c r="A2480">
        <f t="shared" si="38"/>
        <v>2476</v>
      </c>
      <c r="B2480" s="1">
        <v>2571</v>
      </c>
      <c r="C2480" s="1" t="s">
        <v>3</v>
      </c>
      <c r="D2480" s="1">
        <v>0</v>
      </c>
      <c r="E2480" s="1">
        <v>229.69740999999999</v>
      </c>
      <c r="F2480" s="5" t="s">
        <v>9</v>
      </c>
    </row>
    <row r="2481" spans="1:6" x14ac:dyDescent="0.25">
      <c r="A2481">
        <f t="shared" si="38"/>
        <v>2477</v>
      </c>
      <c r="B2481" s="1">
        <v>2572</v>
      </c>
      <c r="C2481" s="1" t="s">
        <v>3</v>
      </c>
      <c r="D2481" s="1">
        <v>0</v>
      </c>
      <c r="E2481" s="1">
        <v>405.36560400000002</v>
      </c>
      <c r="F2481" s="5" t="s">
        <v>9</v>
      </c>
    </row>
    <row r="2482" spans="1:6" x14ac:dyDescent="0.25">
      <c r="A2482">
        <f t="shared" si="38"/>
        <v>2478</v>
      </c>
      <c r="B2482" s="1">
        <v>2573</v>
      </c>
      <c r="C2482" s="1" t="s">
        <v>3</v>
      </c>
      <c r="D2482" s="1">
        <v>0</v>
      </c>
      <c r="E2482" s="1">
        <v>97.354550000000003</v>
      </c>
      <c r="F2482" s="5" t="s">
        <v>9</v>
      </c>
    </row>
    <row r="2483" spans="1:6" x14ac:dyDescent="0.25">
      <c r="A2483">
        <f t="shared" si="38"/>
        <v>2479</v>
      </c>
      <c r="B2483" s="1">
        <v>2574</v>
      </c>
      <c r="C2483" s="1" t="s">
        <v>3</v>
      </c>
      <c r="D2483" s="1">
        <v>0</v>
      </c>
      <c r="E2483" s="1">
        <v>144.39109199999999</v>
      </c>
      <c r="F2483" s="5" t="s">
        <v>9</v>
      </c>
    </row>
    <row r="2484" spans="1:6" x14ac:dyDescent="0.25">
      <c r="A2484">
        <f t="shared" si="38"/>
        <v>2480</v>
      </c>
      <c r="B2484" s="1">
        <v>2575</v>
      </c>
      <c r="C2484" s="1" t="s">
        <v>3</v>
      </c>
      <c r="D2484" s="1">
        <v>0</v>
      </c>
      <c r="E2484" s="1">
        <v>60.904020000000003</v>
      </c>
      <c r="F2484" s="5" t="s">
        <v>9</v>
      </c>
    </row>
    <row r="2485" spans="1:6" x14ac:dyDescent="0.25">
      <c r="A2485">
        <f t="shared" si="38"/>
        <v>2481</v>
      </c>
      <c r="B2485" s="1">
        <v>2576</v>
      </c>
      <c r="C2485" s="1" t="s">
        <v>3</v>
      </c>
      <c r="D2485" s="1">
        <v>0</v>
      </c>
      <c r="E2485" s="1">
        <v>840.98232399999995</v>
      </c>
      <c r="F2485" s="5" t="s">
        <v>9</v>
      </c>
    </row>
    <row r="2486" spans="1:6" x14ac:dyDescent="0.25">
      <c r="A2486">
        <f t="shared" si="38"/>
        <v>2482</v>
      </c>
      <c r="B2486" s="1">
        <v>2577</v>
      </c>
      <c r="C2486" s="1" t="s">
        <v>3</v>
      </c>
      <c r="D2486" s="1">
        <v>0</v>
      </c>
      <c r="E2486" s="1">
        <v>100.283719</v>
      </c>
      <c r="F2486" s="5" t="s">
        <v>9</v>
      </c>
    </row>
    <row r="2487" spans="1:6" x14ac:dyDescent="0.25">
      <c r="A2487">
        <f t="shared" si="38"/>
        <v>2483</v>
      </c>
      <c r="B2487" s="1">
        <v>2578</v>
      </c>
      <c r="C2487" s="1" t="s">
        <v>3</v>
      </c>
      <c r="D2487" s="1">
        <v>0</v>
      </c>
      <c r="E2487" s="1">
        <v>153.92860899999999</v>
      </c>
      <c r="F2487" s="5" t="s">
        <v>9</v>
      </c>
    </row>
    <row r="2488" spans="1:6" x14ac:dyDescent="0.25">
      <c r="A2488">
        <f t="shared" si="38"/>
        <v>2484</v>
      </c>
      <c r="B2488" s="1">
        <v>2579</v>
      </c>
      <c r="C2488" s="1" t="s">
        <v>3</v>
      </c>
      <c r="D2488" s="1">
        <v>0</v>
      </c>
      <c r="E2488" s="1">
        <v>96.987200999999999</v>
      </c>
      <c r="F2488" s="5" t="s">
        <v>9</v>
      </c>
    </row>
    <row r="2489" spans="1:6" x14ac:dyDescent="0.25">
      <c r="A2489">
        <f t="shared" si="38"/>
        <v>2485</v>
      </c>
      <c r="B2489" s="1">
        <v>2580</v>
      </c>
      <c r="C2489" s="1" t="s">
        <v>3</v>
      </c>
      <c r="D2489" s="1">
        <v>0</v>
      </c>
      <c r="E2489" s="1">
        <v>148.81302199999999</v>
      </c>
      <c r="F2489" s="5" t="s">
        <v>9</v>
      </c>
    </row>
    <row r="2490" spans="1:6" x14ac:dyDescent="0.25">
      <c r="A2490">
        <f t="shared" si="38"/>
        <v>2486</v>
      </c>
      <c r="B2490" s="1">
        <v>2581</v>
      </c>
      <c r="C2490" s="1" t="s">
        <v>3</v>
      </c>
      <c r="D2490" s="1">
        <v>0</v>
      </c>
      <c r="E2490" s="1">
        <v>127.81723599999999</v>
      </c>
      <c r="F2490" s="5" t="s">
        <v>9</v>
      </c>
    </row>
    <row r="2491" spans="1:6" x14ac:dyDescent="0.25">
      <c r="A2491">
        <f t="shared" si="38"/>
        <v>2487</v>
      </c>
      <c r="B2491" s="1">
        <v>2582</v>
      </c>
      <c r="C2491" s="1" t="s">
        <v>3</v>
      </c>
      <c r="D2491" s="1">
        <v>0</v>
      </c>
      <c r="E2491" s="1">
        <v>153.82202699999999</v>
      </c>
      <c r="F2491" s="5" t="s">
        <v>9</v>
      </c>
    </row>
    <row r="2492" spans="1:6" x14ac:dyDescent="0.25">
      <c r="A2492">
        <f t="shared" si="38"/>
        <v>2488</v>
      </c>
      <c r="B2492" s="1">
        <v>2587</v>
      </c>
      <c r="C2492" s="1" t="s">
        <v>3</v>
      </c>
      <c r="D2492" s="1">
        <v>0</v>
      </c>
      <c r="E2492" s="1">
        <v>477.81233600000002</v>
      </c>
      <c r="F2492" s="5" t="s">
        <v>9</v>
      </c>
    </row>
    <row r="2493" spans="1:6" x14ac:dyDescent="0.25">
      <c r="A2493">
        <f t="shared" si="38"/>
        <v>2489</v>
      </c>
      <c r="B2493" s="1">
        <v>2588</v>
      </c>
      <c r="C2493" s="1" t="s">
        <v>3</v>
      </c>
      <c r="D2493" s="1">
        <v>0</v>
      </c>
      <c r="E2493" s="1">
        <v>501.10707300000001</v>
      </c>
      <c r="F2493" s="5" t="s">
        <v>9</v>
      </c>
    </row>
    <row r="2494" spans="1:6" x14ac:dyDescent="0.25">
      <c r="A2494">
        <f t="shared" si="38"/>
        <v>2490</v>
      </c>
      <c r="B2494" s="1">
        <v>2589</v>
      </c>
      <c r="C2494" s="1" t="s">
        <v>3</v>
      </c>
      <c r="D2494" s="1">
        <v>0</v>
      </c>
      <c r="E2494" s="1">
        <v>415.51557400000002</v>
      </c>
      <c r="F2494" s="5" t="s">
        <v>9</v>
      </c>
    </row>
    <row r="2495" spans="1:6" x14ac:dyDescent="0.25">
      <c r="A2495">
        <f t="shared" si="38"/>
        <v>2491</v>
      </c>
      <c r="B2495" s="1">
        <v>2590</v>
      </c>
      <c r="C2495" s="1" t="s">
        <v>3</v>
      </c>
      <c r="D2495" s="1">
        <v>0</v>
      </c>
      <c r="E2495" s="1">
        <v>305.61742099999998</v>
      </c>
      <c r="F2495" s="5" t="s">
        <v>9</v>
      </c>
    </row>
    <row r="2496" spans="1:6" x14ac:dyDescent="0.25">
      <c r="A2496">
        <f t="shared" si="38"/>
        <v>2492</v>
      </c>
      <c r="B2496" s="1">
        <v>2591</v>
      </c>
      <c r="C2496" s="1" t="s">
        <v>3</v>
      </c>
      <c r="D2496" s="1">
        <v>0</v>
      </c>
      <c r="E2496" s="1">
        <v>185.14716999999999</v>
      </c>
      <c r="F2496" s="5" t="s">
        <v>9</v>
      </c>
    </row>
    <row r="2497" spans="1:6" x14ac:dyDescent="0.25">
      <c r="A2497">
        <f t="shared" si="38"/>
        <v>2493</v>
      </c>
      <c r="B2497" s="1">
        <v>2592</v>
      </c>
      <c r="C2497" s="1" t="s">
        <v>3</v>
      </c>
      <c r="D2497" s="1">
        <v>0</v>
      </c>
      <c r="E2497" s="1">
        <v>161.344199</v>
      </c>
      <c r="F2497" s="5" t="s">
        <v>9</v>
      </c>
    </row>
    <row r="2498" spans="1:6" x14ac:dyDescent="0.25">
      <c r="A2498">
        <f t="shared" si="38"/>
        <v>2494</v>
      </c>
      <c r="B2498" s="1">
        <v>2593</v>
      </c>
      <c r="C2498" s="1" t="s">
        <v>3</v>
      </c>
      <c r="D2498" s="1">
        <v>0</v>
      </c>
      <c r="E2498" s="1">
        <v>155.268235</v>
      </c>
      <c r="F2498" s="5" t="s">
        <v>9</v>
      </c>
    </row>
    <row r="2499" spans="1:6" x14ac:dyDescent="0.25">
      <c r="A2499">
        <f t="shared" si="38"/>
        <v>2495</v>
      </c>
      <c r="B2499" s="1">
        <v>2594</v>
      </c>
      <c r="C2499" s="1" t="s">
        <v>3</v>
      </c>
      <c r="D2499" s="1">
        <v>0</v>
      </c>
      <c r="E2499" s="1">
        <v>108.512762</v>
      </c>
      <c r="F2499" s="5" t="s">
        <v>9</v>
      </c>
    </row>
    <row r="2500" spans="1:6" x14ac:dyDescent="0.25">
      <c r="A2500">
        <f t="shared" si="38"/>
        <v>2496</v>
      </c>
      <c r="B2500" s="1">
        <v>2595</v>
      </c>
      <c r="C2500" s="1" t="s">
        <v>3</v>
      </c>
      <c r="D2500" s="1">
        <v>0</v>
      </c>
      <c r="E2500" s="1">
        <v>220.29614000000001</v>
      </c>
      <c r="F2500" s="5" t="s">
        <v>9</v>
      </c>
    </row>
    <row r="2501" spans="1:6" x14ac:dyDescent="0.25">
      <c r="A2501">
        <f t="shared" si="38"/>
        <v>2497</v>
      </c>
      <c r="B2501" s="1">
        <v>2596</v>
      </c>
      <c r="C2501" s="1" t="s">
        <v>3</v>
      </c>
      <c r="D2501" s="1">
        <v>0</v>
      </c>
      <c r="E2501" s="1">
        <v>124.47259</v>
      </c>
      <c r="F2501" s="5" t="s">
        <v>9</v>
      </c>
    </row>
    <row r="2502" spans="1:6" x14ac:dyDescent="0.25">
      <c r="A2502">
        <f t="shared" si="38"/>
        <v>2498</v>
      </c>
      <c r="B2502" s="1">
        <v>2597</v>
      </c>
      <c r="C2502" s="1" t="s">
        <v>3</v>
      </c>
      <c r="D2502" s="1">
        <v>0</v>
      </c>
      <c r="E2502" s="1">
        <v>247.464145</v>
      </c>
      <c r="F2502" s="5" t="s">
        <v>9</v>
      </c>
    </row>
    <row r="2503" spans="1:6" x14ac:dyDescent="0.25">
      <c r="A2503">
        <f t="shared" ref="A2503:A2566" si="39">A2502+1</f>
        <v>2499</v>
      </c>
      <c r="B2503" s="1">
        <v>2598</v>
      </c>
      <c r="C2503" s="1" t="s">
        <v>3</v>
      </c>
      <c r="D2503" s="1">
        <v>0</v>
      </c>
      <c r="E2503" s="1">
        <v>151.88760300000001</v>
      </c>
      <c r="F2503" s="5" t="s">
        <v>9</v>
      </c>
    </row>
    <row r="2504" spans="1:6" x14ac:dyDescent="0.25">
      <c r="A2504">
        <f t="shared" si="39"/>
        <v>2500</v>
      </c>
      <c r="B2504" s="1">
        <v>2599</v>
      </c>
      <c r="C2504" s="1" t="s">
        <v>3</v>
      </c>
      <c r="D2504" s="1">
        <v>0</v>
      </c>
      <c r="E2504" s="1">
        <v>1163.992023</v>
      </c>
      <c r="F2504" s="5" t="s">
        <v>9</v>
      </c>
    </row>
    <row r="2505" spans="1:6" x14ac:dyDescent="0.25">
      <c r="A2505">
        <f t="shared" si="39"/>
        <v>2501</v>
      </c>
      <c r="B2505" s="1">
        <v>2600</v>
      </c>
      <c r="C2505" s="1" t="s">
        <v>3</v>
      </c>
      <c r="D2505" s="1">
        <v>0</v>
      </c>
      <c r="E2505" s="1">
        <v>125.318421</v>
      </c>
      <c r="F2505" s="5" t="s">
        <v>9</v>
      </c>
    </row>
    <row r="2506" spans="1:6" x14ac:dyDescent="0.25">
      <c r="A2506">
        <f t="shared" si="39"/>
        <v>2502</v>
      </c>
      <c r="B2506" s="1">
        <v>2601</v>
      </c>
      <c r="C2506" s="1" t="s">
        <v>3</v>
      </c>
      <c r="D2506" s="1">
        <v>0</v>
      </c>
      <c r="E2506" s="1">
        <v>72.193314999999998</v>
      </c>
      <c r="F2506" s="5" t="s">
        <v>9</v>
      </c>
    </row>
    <row r="2507" spans="1:6" x14ac:dyDescent="0.25">
      <c r="A2507">
        <f t="shared" si="39"/>
        <v>2503</v>
      </c>
      <c r="B2507" s="1">
        <v>2602</v>
      </c>
      <c r="C2507" s="1" t="s">
        <v>3</v>
      </c>
      <c r="D2507" s="1">
        <v>0</v>
      </c>
      <c r="E2507" s="1">
        <v>395.69131599999997</v>
      </c>
      <c r="F2507" s="5" t="s">
        <v>9</v>
      </c>
    </row>
    <row r="2508" spans="1:6" x14ac:dyDescent="0.25">
      <c r="A2508">
        <f t="shared" si="39"/>
        <v>2504</v>
      </c>
      <c r="B2508" s="1">
        <v>2603</v>
      </c>
      <c r="C2508" s="1" t="s">
        <v>3</v>
      </c>
      <c r="D2508" s="1">
        <v>0</v>
      </c>
      <c r="E2508" s="1">
        <v>579.78701599999999</v>
      </c>
      <c r="F2508" s="5" t="s">
        <v>9</v>
      </c>
    </row>
    <row r="2509" spans="1:6" x14ac:dyDescent="0.25">
      <c r="A2509">
        <f t="shared" si="39"/>
        <v>2505</v>
      </c>
      <c r="B2509" s="1">
        <v>2604</v>
      </c>
      <c r="C2509" s="1" t="s">
        <v>3</v>
      </c>
      <c r="D2509" s="1">
        <v>0</v>
      </c>
      <c r="E2509" s="1">
        <v>148.56100499999999</v>
      </c>
      <c r="F2509" s="5" t="s">
        <v>9</v>
      </c>
    </row>
    <row r="2510" spans="1:6" x14ac:dyDescent="0.25">
      <c r="A2510">
        <f t="shared" si="39"/>
        <v>2506</v>
      </c>
      <c r="B2510" s="1">
        <v>2605</v>
      </c>
      <c r="C2510" s="1" t="s">
        <v>3</v>
      </c>
      <c r="D2510" s="1">
        <v>0</v>
      </c>
      <c r="E2510" s="1">
        <v>118.20280099999999</v>
      </c>
      <c r="F2510" s="5" t="s">
        <v>9</v>
      </c>
    </row>
    <row r="2511" spans="1:6" x14ac:dyDescent="0.25">
      <c r="A2511">
        <f t="shared" si="39"/>
        <v>2507</v>
      </c>
      <c r="B2511" s="1">
        <v>2606</v>
      </c>
      <c r="C2511" s="1" t="s">
        <v>3</v>
      </c>
      <c r="D2511" s="1">
        <v>0</v>
      </c>
      <c r="E2511" s="1">
        <v>465.44540699999999</v>
      </c>
      <c r="F2511" s="5" t="s">
        <v>9</v>
      </c>
    </row>
    <row r="2512" spans="1:6" x14ac:dyDescent="0.25">
      <c r="A2512">
        <f t="shared" si="39"/>
        <v>2508</v>
      </c>
      <c r="B2512" s="1">
        <v>2607</v>
      </c>
      <c r="C2512" s="1" t="s">
        <v>3</v>
      </c>
      <c r="D2512" s="1">
        <v>0</v>
      </c>
      <c r="E2512" s="1">
        <v>70.457549999999998</v>
      </c>
      <c r="F2512" s="5" t="s">
        <v>9</v>
      </c>
    </row>
    <row r="2513" spans="1:6" x14ac:dyDescent="0.25">
      <c r="A2513">
        <f t="shared" si="39"/>
        <v>2509</v>
      </c>
      <c r="B2513" s="1">
        <v>2608</v>
      </c>
      <c r="C2513" s="1" t="s">
        <v>3</v>
      </c>
      <c r="D2513" s="1">
        <v>0</v>
      </c>
      <c r="E2513" s="1">
        <v>195.230985</v>
      </c>
      <c r="F2513" s="5" t="s">
        <v>9</v>
      </c>
    </row>
    <row r="2514" spans="1:6" x14ac:dyDescent="0.25">
      <c r="A2514">
        <f t="shared" si="39"/>
        <v>2510</v>
      </c>
      <c r="B2514" s="1">
        <v>2609</v>
      </c>
      <c r="C2514" s="1" t="s">
        <v>3</v>
      </c>
      <c r="D2514" s="1">
        <v>0</v>
      </c>
      <c r="E2514" s="1">
        <v>101.498299</v>
      </c>
      <c r="F2514" s="5" t="s">
        <v>9</v>
      </c>
    </row>
    <row r="2515" spans="1:6" x14ac:dyDescent="0.25">
      <c r="A2515">
        <f t="shared" si="39"/>
        <v>2511</v>
      </c>
      <c r="B2515" s="1">
        <v>2610</v>
      </c>
      <c r="C2515" s="1" t="s">
        <v>3</v>
      </c>
      <c r="D2515" s="1">
        <v>0</v>
      </c>
      <c r="E2515" s="1">
        <v>141.875564</v>
      </c>
      <c r="F2515" s="5" t="s">
        <v>9</v>
      </c>
    </row>
    <row r="2516" spans="1:6" x14ac:dyDescent="0.25">
      <c r="A2516">
        <f t="shared" si="39"/>
        <v>2512</v>
      </c>
      <c r="B2516" s="1">
        <v>2611</v>
      </c>
      <c r="C2516" s="1" t="s">
        <v>3</v>
      </c>
      <c r="D2516" s="1">
        <v>0</v>
      </c>
      <c r="E2516" s="1">
        <v>425.243066</v>
      </c>
      <c r="F2516" s="5" t="s">
        <v>9</v>
      </c>
    </row>
    <row r="2517" spans="1:6" x14ac:dyDescent="0.25">
      <c r="A2517">
        <f t="shared" si="39"/>
        <v>2513</v>
      </c>
      <c r="B2517" s="1">
        <v>2612</v>
      </c>
      <c r="C2517" s="1" t="s">
        <v>3</v>
      </c>
      <c r="D2517" s="1">
        <v>0</v>
      </c>
      <c r="E2517" s="1">
        <v>233.19632799999999</v>
      </c>
      <c r="F2517" s="5" t="s">
        <v>9</v>
      </c>
    </row>
    <row r="2518" spans="1:6" x14ac:dyDescent="0.25">
      <c r="A2518">
        <f t="shared" si="39"/>
        <v>2514</v>
      </c>
      <c r="B2518" s="1">
        <v>2613</v>
      </c>
      <c r="C2518" s="1" t="s">
        <v>3</v>
      </c>
      <c r="D2518" s="1">
        <v>0</v>
      </c>
      <c r="E2518" s="1">
        <v>239.309394</v>
      </c>
      <c r="F2518" s="5" t="s">
        <v>9</v>
      </c>
    </row>
    <row r="2519" spans="1:6" x14ac:dyDescent="0.25">
      <c r="A2519">
        <f t="shared" si="39"/>
        <v>2515</v>
      </c>
      <c r="B2519" s="1">
        <v>2614</v>
      </c>
      <c r="C2519" s="1" t="s">
        <v>3</v>
      </c>
      <c r="D2519" s="1">
        <v>0</v>
      </c>
      <c r="E2519" s="1">
        <v>419.77570500000002</v>
      </c>
      <c r="F2519" s="5" t="s">
        <v>9</v>
      </c>
    </row>
    <row r="2520" spans="1:6" x14ac:dyDescent="0.25">
      <c r="A2520">
        <f t="shared" si="39"/>
        <v>2516</v>
      </c>
      <c r="B2520" s="1">
        <v>2615</v>
      </c>
      <c r="C2520" s="1" t="s">
        <v>3</v>
      </c>
      <c r="D2520" s="1">
        <v>0</v>
      </c>
      <c r="E2520" s="1">
        <v>91.129215000000002</v>
      </c>
      <c r="F2520" s="5" t="s">
        <v>9</v>
      </c>
    </row>
    <row r="2521" spans="1:6" x14ac:dyDescent="0.25">
      <c r="A2521">
        <f t="shared" si="39"/>
        <v>2517</v>
      </c>
      <c r="B2521" s="1">
        <v>2616</v>
      </c>
      <c r="C2521" s="1" t="s">
        <v>3</v>
      </c>
      <c r="D2521" s="1">
        <v>0</v>
      </c>
      <c r="E2521" s="1">
        <v>93.218152000000003</v>
      </c>
      <c r="F2521" s="5" t="s">
        <v>9</v>
      </c>
    </row>
    <row r="2522" spans="1:6" x14ac:dyDescent="0.25">
      <c r="A2522">
        <f t="shared" si="39"/>
        <v>2518</v>
      </c>
      <c r="B2522" s="1">
        <v>2617</v>
      </c>
      <c r="C2522" s="1" t="s">
        <v>3</v>
      </c>
      <c r="D2522" s="1">
        <v>0</v>
      </c>
      <c r="E2522" s="1">
        <v>224.294803</v>
      </c>
      <c r="F2522" s="5" t="s">
        <v>9</v>
      </c>
    </row>
    <row r="2523" spans="1:6" x14ac:dyDescent="0.25">
      <c r="A2523">
        <f t="shared" si="39"/>
        <v>2519</v>
      </c>
      <c r="B2523" s="1">
        <v>2619</v>
      </c>
      <c r="C2523" s="1" t="s">
        <v>3</v>
      </c>
      <c r="D2523" s="1">
        <v>0</v>
      </c>
      <c r="E2523" s="1">
        <v>61.540076999999997</v>
      </c>
      <c r="F2523" s="5" t="s">
        <v>9</v>
      </c>
    </row>
    <row r="2524" spans="1:6" x14ac:dyDescent="0.25">
      <c r="A2524">
        <f t="shared" si="39"/>
        <v>2520</v>
      </c>
      <c r="B2524" s="1">
        <v>2620</v>
      </c>
      <c r="C2524" s="1" t="s">
        <v>3</v>
      </c>
      <c r="D2524" s="1">
        <v>0</v>
      </c>
      <c r="E2524" s="1">
        <v>253.596025</v>
      </c>
      <c r="F2524" s="5" t="s">
        <v>9</v>
      </c>
    </row>
    <row r="2525" spans="1:6" x14ac:dyDescent="0.25">
      <c r="A2525">
        <f t="shared" si="39"/>
        <v>2521</v>
      </c>
      <c r="B2525" s="1">
        <v>2621</v>
      </c>
      <c r="C2525" s="1" t="s">
        <v>3</v>
      </c>
      <c r="D2525" s="1">
        <v>0</v>
      </c>
      <c r="E2525" s="1">
        <v>237.62228300000001</v>
      </c>
      <c r="F2525" s="5" t="s">
        <v>9</v>
      </c>
    </row>
    <row r="2526" spans="1:6" x14ac:dyDescent="0.25">
      <c r="A2526">
        <f t="shared" si="39"/>
        <v>2522</v>
      </c>
      <c r="B2526" s="1">
        <v>2622</v>
      </c>
      <c r="C2526" s="1" t="s">
        <v>3</v>
      </c>
      <c r="D2526" s="1">
        <v>0</v>
      </c>
      <c r="E2526" s="1">
        <v>558.037149</v>
      </c>
      <c r="F2526" s="5" t="s">
        <v>9</v>
      </c>
    </row>
    <row r="2527" spans="1:6" x14ac:dyDescent="0.25">
      <c r="A2527">
        <f t="shared" si="39"/>
        <v>2523</v>
      </c>
      <c r="B2527" s="1">
        <v>2623</v>
      </c>
      <c r="C2527" s="1" t="s">
        <v>3</v>
      </c>
      <c r="D2527" s="1">
        <v>0</v>
      </c>
      <c r="E2527" s="1">
        <v>89.710920999999999</v>
      </c>
      <c r="F2527" s="5" t="s">
        <v>9</v>
      </c>
    </row>
    <row r="2528" spans="1:6" x14ac:dyDescent="0.25">
      <c r="A2528">
        <f t="shared" si="39"/>
        <v>2524</v>
      </c>
      <c r="B2528" s="1">
        <v>2624</v>
      </c>
      <c r="C2528" s="1" t="s">
        <v>3</v>
      </c>
      <c r="D2528" s="1">
        <v>0</v>
      </c>
      <c r="E2528" s="1">
        <v>236.35773699999999</v>
      </c>
      <c r="F2528" s="5" t="s">
        <v>9</v>
      </c>
    </row>
    <row r="2529" spans="1:6" x14ac:dyDescent="0.25">
      <c r="A2529">
        <f t="shared" si="39"/>
        <v>2525</v>
      </c>
      <c r="B2529" s="1">
        <v>2625</v>
      </c>
      <c r="C2529" s="1" t="s">
        <v>3</v>
      </c>
      <c r="D2529" s="1">
        <v>0</v>
      </c>
      <c r="E2529" s="1">
        <v>591.89074900000003</v>
      </c>
      <c r="F2529" s="5" t="s">
        <v>9</v>
      </c>
    </row>
    <row r="2530" spans="1:6" x14ac:dyDescent="0.25">
      <c r="A2530">
        <f t="shared" si="39"/>
        <v>2526</v>
      </c>
      <c r="B2530" s="1">
        <v>2626</v>
      </c>
      <c r="C2530" s="1" t="s">
        <v>3</v>
      </c>
      <c r="D2530" s="1">
        <v>0</v>
      </c>
      <c r="E2530" s="1">
        <v>166.00064399999999</v>
      </c>
      <c r="F2530" s="5" t="s">
        <v>9</v>
      </c>
    </row>
    <row r="2531" spans="1:6" x14ac:dyDescent="0.25">
      <c r="A2531">
        <f t="shared" si="39"/>
        <v>2527</v>
      </c>
      <c r="B2531" s="1">
        <v>2627</v>
      </c>
      <c r="C2531" s="1" t="s">
        <v>3</v>
      </c>
      <c r="D2531" s="1">
        <v>0</v>
      </c>
      <c r="E2531" s="1">
        <v>258.64326999999997</v>
      </c>
      <c r="F2531" s="5" t="s">
        <v>9</v>
      </c>
    </row>
    <row r="2532" spans="1:6" x14ac:dyDescent="0.25">
      <c r="A2532">
        <f t="shared" si="39"/>
        <v>2528</v>
      </c>
      <c r="B2532" s="1">
        <v>2628</v>
      </c>
      <c r="C2532" s="1" t="s">
        <v>3</v>
      </c>
      <c r="D2532" s="1">
        <v>0</v>
      </c>
      <c r="E2532" s="1">
        <v>183.36870200000001</v>
      </c>
      <c r="F2532" s="5" t="s">
        <v>9</v>
      </c>
    </row>
    <row r="2533" spans="1:6" x14ac:dyDescent="0.25">
      <c r="A2533">
        <f t="shared" si="39"/>
        <v>2529</v>
      </c>
      <c r="B2533" s="1">
        <v>2629</v>
      </c>
      <c r="C2533" s="1" t="s">
        <v>3</v>
      </c>
      <c r="D2533" s="1">
        <v>0</v>
      </c>
      <c r="E2533" s="1">
        <v>248.01652300000001</v>
      </c>
      <c r="F2533" s="5" t="s">
        <v>9</v>
      </c>
    </row>
    <row r="2534" spans="1:6" x14ac:dyDescent="0.25">
      <c r="A2534">
        <f t="shared" si="39"/>
        <v>2530</v>
      </c>
      <c r="B2534" s="1">
        <v>2630</v>
      </c>
      <c r="C2534" s="1" t="s">
        <v>3</v>
      </c>
      <c r="D2534" s="1">
        <v>0</v>
      </c>
      <c r="E2534" s="1">
        <v>500.78540199999998</v>
      </c>
      <c r="F2534" s="5" t="s">
        <v>9</v>
      </c>
    </row>
    <row r="2535" spans="1:6" x14ac:dyDescent="0.25">
      <c r="A2535">
        <f t="shared" si="39"/>
        <v>2531</v>
      </c>
      <c r="B2535" s="1">
        <v>2631</v>
      </c>
      <c r="C2535" s="1" t="s">
        <v>3</v>
      </c>
      <c r="D2535" s="1">
        <v>0</v>
      </c>
      <c r="E2535" s="1">
        <v>313.470889</v>
      </c>
      <c r="F2535" s="5" t="s">
        <v>9</v>
      </c>
    </row>
    <row r="2536" spans="1:6" x14ac:dyDescent="0.25">
      <c r="A2536">
        <f t="shared" si="39"/>
        <v>2532</v>
      </c>
      <c r="B2536" s="1">
        <v>2632</v>
      </c>
      <c r="C2536" s="1" t="s">
        <v>3</v>
      </c>
      <c r="D2536" s="1">
        <v>0</v>
      </c>
      <c r="E2536" s="1">
        <v>360.62223799999998</v>
      </c>
      <c r="F2536" s="5" t="s">
        <v>9</v>
      </c>
    </row>
    <row r="2537" spans="1:6" x14ac:dyDescent="0.25">
      <c r="A2537">
        <f t="shared" si="39"/>
        <v>2533</v>
      </c>
      <c r="B2537" s="1">
        <v>2633</v>
      </c>
      <c r="C2537" s="1" t="s">
        <v>3</v>
      </c>
      <c r="D2537" s="1">
        <v>0</v>
      </c>
      <c r="E2537" s="1">
        <v>179.461219</v>
      </c>
      <c r="F2537" s="5" t="s">
        <v>9</v>
      </c>
    </row>
    <row r="2538" spans="1:6" x14ac:dyDescent="0.25">
      <c r="A2538">
        <f t="shared" si="39"/>
        <v>2534</v>
      </c>
      <c r="B2538" s="1">
        <v>2634</v>
      </c>
      <c r="C2538" s="1" t="s">
        <v>3</v>
      </c>
      <c r="D2538" s="1">
        <v>0</v>
      </c>
      <c r="E2538" s="1">
        <v>128.909133</v>
      </c>
      <c r="F2538" s="5" t="s">
        <v>9</v>
      </c>
    </row>
    <row r="2539" spans="1:6" x14ac:dyDescent="0.25">
      <c r="A2539">
        <f t="shared" si="39"/>
        <v>2535</v>
      </c>
      <c r="B2539" s="1">
        <v>2635</v>
      </c>
      <c r="C2539" s="1" t="s">
        <v>3</v>
      </c>
      <c r="D2539" s="1">
        <v>0</v>
      </c>
      <c r="E2539" s="1">
        <v>667.58576100000005</v>
      </c>
      <c r="F2539" s="5" t="s">
        <v>9</v>
      </c>
    </row>
    <row r="2540" spans="1:6" x14ac:dyDescent="0.25">
      <c r="A2540">
        <f t="shared" si="39"/>
        <v>2536</v>
      </c>
      <c r="B2540" s="1">
        <v>2636</v>
      </c>
      <c r="C2540" s="1" t="s">
        <v>3</v>
      </c>
      <c r="D2540" s="1">
        <v>0</v>
      </c>
      <c r="E2540" s="1">
        <v>229.35482500000001</v>
      </c>
      <c r="F2540" s="5" t="s">
        <v>9</v>
      </c>
    </row>
    <row r="2541" spans="1:6" x14ac:dyDescent="0.25">
      <c r="A2541">
        <f t="shared" si="39"/>
        <v>2537</v>
      </c>
      <c r="B2541" s="1">
        <v>2637</v>
      </c>
      <c r="C2541" s="1" t="s">
        <v>3</v>
      </c>
      <c r="D2541" s="1">
        <v>0</v>
      </c>
      <c r="E2541" s="1">
        <v>21.238702</v>
      </c>
      <c r="F2541" s="5" t="s">
        <v>9</v>
      </c>
    </row>
    <row r="2542" spans="1:6" x14ac:dyDescent="0.25">
      <c r="A2542">
        <f t="shared" si="39"/>
        <v>2538</v>
      </c>
      <c r="B2542" s="1">
        <v>2638</v>
      </c>
      <c r="C2542" s="1" t="s">
        <v>3</v>
      </c>
      <c r="D2542" s="1">
        <v>0</v>
      </c>
      <c r="E2542" s="1">
        <v>369.21093000000002</v>
      </c>
      <c r="F2542" s="5" t="s">
        <v>9</v>
      </c>
    </row>
    <row r="2543" spans="1:6" x14ac:dyDescent="0.25">
      <c r="A2543">
        <f t="shared" si="39"/>
        <v>2539</v>
      </c>
      <c r="B2543" s="1">
        <v>2639</v>
      </c>
      <c r="C2543" s="1" t="s">
        <v>3</v>
      </c>
      <c r="D2543" s="1">
        <v>0</v>
      </c>
      <c r="E2543" s="1">
        <v>257.579813</v>
      </c>
      <c r="F2543" s="5" t="s">
        <v>9</v>
      </c>
    </row>
    <row r="2544" spans="1:6" x14ac:dyDescent="0.25">
      <c r="A2544">
        <f t="shared" si="39"/>
        <v>2540</v>
      </c>
      <c r="B2544" s="1">
        <v>2640</v>
      </c>
      <c r="C2544" s="1" t="s">
        <v>3</v>
      </c>
      <c r="D2544" s="1">
        <v>0</v>
      </c>
      <c r="E2544" s="1">
        <v>874.62997299999995</v>
      </c>
      <c r="F2544" s="5" t="s">
        <v>9</v>
      </c>
    </row>
    <row r="2545" spans="1:6" x14ac:dyDescent="0.25">
      <c r="A2545">
        <f t="shared" si="39"/>
        <v>2541</v>
      </c>
      <c r="B2545" s="1">
        <v>2641</v>
      </c>
      <c r="C2545" s="1" t="s">
        <v>3</v>
      </c>
      <c r="D2545" s="1">
        <v>0</v>
      </c>
      <c r="E2545" s="1">
        <v>157.828217</v>
      </c>
      <c r="F2545" s="5" t="s">
        <v>9</v>
      </c>
    </row>
    <row r="2546" spans="1:6" x14ac:dyDescent="0.25">
      <c r="A2546">
        <f t="shared" si="39"/>
        <v>2542</v>
      </c>
      <c r="B2546" s="1">
        <v>2642</v>
      </c>
      <c r="C2546" s="1" t="s">
        <v>3</v>
      </c>
      <c r="D2546" s="1">
        <v>0</v>
      </c>
      <c r="E2546" s="1">
        <v>205.91859099999999</v>
      </c>
      <c r="F2546" s="5" t="s">
        <v>9</v>
      </c>
    </row>
    <row r="2547" spans="1:6" x14ac:dyDescent="0.25">
      <c r="A2547">
        <f t="shared" si="39"/>
        <v>2543</v>
      </c>
      <c r="B2547" s="1">
        <v>2643</v>
      </c>
      <c r="C2547" s="1" t="s">
        <v>3</v>
      </c>
      <c r="D2547" s="1">
        <v>0</v>
      </c>
      <c r="E2547" s="1">
        <v>153.50726900000001</v>
      </c>
      <c r="F2547" s="5" t="s">
        <v>9</v>
      </c>
    </row>
    <row r="2548" spans="1:6" x14ac:dyDescent="0.25">
      <c r="A2548">
        <f t="shared" si="39"/>
        <v>2544</v>
      </c>
      <c r="B2548" s="1">
        <v>2644</v>
      </c>
      <c r="C2548" s="1" t="s">
        <v>3</v>
      </c>
      <c r="D2548" s="1">
        <v>0</v>
      </c>
      <c r="E2548" s="1">
        <v>509.08864999999997</v>
      </c>
      <c r="F2548" s="5" t="s">
        <v>9</v>
      </c>
    </row>
    <row r="2549" spans="1:6" x14ac:dyDescent="0.25">
      <c r="A2549">
        <f t="shared" si="39"/>
        <v>2545</v>
      </c>
      <c r="B2549" s="1">
        <v>2645</v>
      </c>
      <c r="C2549" s="1" t="s">
        <v>3</v>
      </c>
      <c r="D2549" s="1">
        <v>0</v>
      </c>
      <c r="E2549" s="1">
        <v>707.30657499999995</v>
      </c>
      <c r="F2549" s="5" t="s">
        <v>9</v>
      </c>
    </row>
    <row r="2550" spans="1:6" x14ac:dyDescent="0.25">
      <c r="A2550">
        <f t="shared" si="39"/>
        <v>2546</v>
      </c>
      <c r="B2550" s="1">
        <v>2646</v>
      </c>
      <c r="C2550" s="1" t="s">
        <v>3</v>
      </c>
      <c r="D2550" s="1">
        <v>0</v>
      </c>
      <c r="E2550" s="1">
        <v>249.73327900000001</v>
      </c>
      <c r="F2550" s="5" t="s">
        <v>9</v>
      </c>
    </row>
    <row r="2551" spans="1:6" x14ac:dyDescent="0.25">
      <c r="A2551">
        <f t="shared" si="39"/>
        <v>2547</v>
      </c>
      <c r="B2551" s="1">
        <v>2647</v>
      </c>
      <c r="C2551" s="1" t="s">
        <v>3</v>
      </c>
      <c r="D2551" s="1">
        <v>0</v>
      </c>
      <c r="E2551" s="1">
        <v>1570.7412690000001</v>
      </c>
      <c r="F2551" s="5" t="s">
        <v>9</v>
      </c>
    </row>
    <row r="2552" spans="1:6" x14ac:dyDescent="0.25">
      <c r="A2552">
        <f t="shared" si="39"/>
        <v>2548</v>
      </c>
      <c r="B2552" s="1">
        <v>2648</v>
      </c>
      <c r="C2552" s="1" t="s">
        <v>3</v>
      </c>
      <c r="D2552" s="1">
        <v>0</v>
      </c>
      <c r="E2552" s="1">
        <v>270.52165400000001</v>
      </c>
      <c r="F2552" s="5" t="s">
        <v>9</v>
      </c>
    </row>
    <row r="2553" spans="1:6" x14ac:dyDescent="0.25">
      <c r="A2553">
        <f t="shared" si="39"/>
        <v>2549</v>
      </c>
      <c r="B2553" s="1">
        <v>2649</v>
      </c>
      <c r="C2553" s="1" t="s">
        <v>3</v>
      </c>
      <c r="D2553" s="1">
        <v>0</v>
      </c>
      <c r="E2553" s="1">
        <v>58.018428999999998</v>
      </c>
      <c r="F2553" s="5" t="s">
        <v>9</v>
      </c>
    </row>
    <row r="2554" spans="1:6" x14ac:dyDescent="0.25">
      <c r="A2554">
        <f t="shared" si="39"/>
        <v>2550</v>
      </c>
      <c r="B2554" s="1">
        <v>2650</v>
      </c>
      <c r="C2554" s="1" t="s">
        <v>3</v>
      </c>
      <c r="D2554" s="1">
        <v>0</v>
      </c>
      <c r="E2554" s="1">
        <v>89.806127000000004</v>
      </c>
      <c r="F2554" s="5" t="s">
        <v>9</v>
      </c>
    </row>
    <row r="2555" spans="1:6" x14ac:dyDescent="0.25">
      <c r="A2555">
        <f t="shared" si="39"/>
        <v>2551</v>
      </c>
      <c r="B2555" s="1">
        <v>2651</v>
      </c>
      <c r="C2555" s="1" t="s">
        <v>3</v>
      </c>
      <c r="D2555" s="1">
        <v>0</v>
      </c>
      <c r="E2555" s="1">
        <v>466.12996500000003</v>
      </c>
      <c r="F2555" s="5" t="s">
        <v>9</v>
      </c>
    </row>
    <row r="2556" spans="1:6" x14ac:dyDescent="0.25">
      <c r="A2556">
        <f t="shared" si="39"/>
        <v>2552</v>
      </c>
      <c r="B2556" s="1">
        <v>2652</v>
      </c>
      <c r="C2556" s="1" t="s">
        <v>3</v>
      </c>
      <c r="D2556" s="1">
        <v>0</v>
      </c>
      <c r="E2556" s="1">
        <v>319.51640099999997</v>
      </c>
      <c r="F2556" s="5" t="s">
        <v>9</v>
      </c>
    </row>
    <row r="2557" spans="1:6" x14ac:dyDescent="0.25">
      <c r="A2557">
        <f t="shared" si="39"/>
        <v>2553</v>
      </c>
      <c r="B2557" s="1">
        <v>2653</v>
      </c>
      <c r="C2557" s="1" t="s">
        <v>3</v>
      </c>
      <c r="D2557" s="1">
        <v>0</v>
      </c>
      <c r="E2557" s="1">
        <v>89.549909999999997</v>
      </c>
      <c r="F2557" s="5" t="s">
        <v>9</v>
      </c>
    </row>
    <row r="2558" spans="1:6" x14ac:dyDescent="0.25">
      <c r="A2558">
        <f t="shared" si="39"/>
        <v>2554</v>
      </c>
      <c r="B2558" s="1">
        <v>2654</v>
      </c>
      <c r="C2558" s="1" t="s">
        <v>3</v>
      </c>
      <c r="D2558" s="1">
        <v>0</v>
      </c>
      <c r="E2558" s="1">
        <v>892.709069</v>
      </c>
      <c r="F2558" s="5" t="s">
        <v>9</v>
      </c>
    </row>
    <row r="2559" spans="1:6" x14ac:dyDescent="0.25">
      <c r="A2559">
        <f t="shared" si="39"/>
        <v>2555</v>
      </c>
      <c r="B2559" s="1">
        <v>2655</v>
      </c>
      <c r="C2559" s="1" t="s">
        <v>3</v>
      </c>
      <c r="D2559" s="1">
        <v>0</v>
      </c>
      <c r="E2559" s="1">
        <v>181.86780300000001</v>
      </c>
      <c r="F2559" s="5" t="s">
        <v>9</v>
      </c>
    </row>
    <row r="2560" spans="1:6" x14ac:dyDescent="0.25">
      <c r="A2560">
        <f t="shared" si="39"/>
        <v>2556</v>
      </c>
      <c r="B2560" s="1">
        <v>2656</v>
      </c>
      <c r="C2560" s="1" t="s">
        <v>3</v>
      </c>
      <c r="D2560" s="1">
        <v>0</v>
      </c>
      <c r="E2560" s="1">
        <v>307.07281699999999</v>
      </c>
      <c r="F2560" s="5" t="s">
        <v>9</v>
      </c>
    </row>
    <row r="2561" spans="1:6" x14ac:dyDescent="0.25">
      <c r="A2561">
        <f t="shared" si="39"/>
        <v>2557</v>
      </c>
      <c r="B2561" s="1">
        <v>2657</v>
      </c>
      <c r="C2561" s="1" t="s">
        <v>3</v>
      </c>
      <c r="D2561" s="1">
        <v>0</v>
      </c>
      <c r="E2561" s="1">
        <v>146.750686</v>
      </c>
      <c r="F2561" s="5" t="s">
        <v>9</v>
      </c>
    </row>
    <row r="2562" spans="1:6" x14ac:dyDescent="0.25">
      <c r="A2562">
        <f t="shared" si="39"/>
        <v>2558</v>
      </c>
      <c r="B2562" s="1">
        <v>2659</v>
      </c>
      <c r="C2562" s="1" t="s">
        <v>3</v>
      </c>
      <c r="D2562" s="1">
        <v>0</v>
      </c>
      <c r="E2562" s="1">
        <v>168.359712</v>
      </c>
      <c r="F2562" s="5" t="s">
        <v>9</v>
      </c>
    </row>
    <row r="2563" spans="1:6" x14ac:dyDescent="0.25">
      <c r="A2563">
        <f t="shared" si="39"/>
        <v>2559</v>
      </c>
      <c r="B2563" s="1">
        <v>2660</v>
      </c>
      <c r="C2563" s="1" t="s">
        <v>3</v>
      </c>
      <c r="D2563" s="1">
        <v>0</v>
      </c>
      <c r="E2563" s="1">
        <v>118.453418</v>
      </c>
      <c r="F2563" s="5" t="s">
        <v>9</v>
      </c>
    </row>
    <row r="2564" spans="1:6" x14ac:dyDescent="0.25">
      <c r="A2564">
        <f t="shared" si="39"/>
        <v>2560</v>
      </c>
      <c r="B2564" s="1">
        <v>2669</v>
      </c>
      <c r="C2564" s="1" t="s">
        <v>3</v>
      </c>
      <c r="D2564" s="1">
        <v>0</v>
      </c>
      <c r="E2564" s="1">
        <v>60.708007000000002</v>
      </c>
      <c r="F2564" s="5" t="s">
        <v>9</v>
      </c>
    </row>
    <row r="2565" spans="1:6" x14ac:dyDescent="0.25">
      <c r="A2565">
        <f t="shared" si="39"/>
        <v>2561</v>
      </c>
      <c r="B2565" s="1">
        <v>2671</v>
      </c>
      <c r="C2565" s="1" t="s">
        <v>3</v>
      </c>
      <c r="D2565" s="1">
        <v>0</v>
      </c>
      <c r="E2565" s="1">
        <v>122.445431</v>
      </c>
      <c r="F2565" s="5" t="s">
        <v>9</v>
      </c>
    </row>
    <row r="2566" spans="1:6" x14ac:dyDescent="0.25">
      <c r="A2566">
        <f t="shared" si="39"/>
        <v>2562</v>
      </c>
      <c r="B2566" s="1">
        <v>2677</v>
      </c>
      <c r="C2566" s="1" t="s">
        <v>3</v>
      </c>
      <c r="D2566" s="1">
        <v>0</v>
      </c>
      <c r="E2566" s="1">
        <v>107.88132</v>
      </c>
      <c r="F2566" s="5" t="s">
        <v>9</v>
      </c>
    </row>
    <row r="2567" spans="1:6" x14ac:dyDescent="0.25">
      <c r="A2567">
        <f t="shared" ref="A2567:A2630" si="40">A2566+1</f>
        <v>2563</v>
      </c>
      <c r="B2567" s="1">
        <v>2679</v>
      </c>
      <c r="C2567" s="1" t="s">
        <v>3</v>
      </c>
      <c r="D2567" s="1">
        <v>0</v>
      </c>
      <c r="E2567" s="1">
        <v>260.5992</v>
      </c>
      <c r="F2567" s="5" t="s">
        <v>9</v>
      </c>
    </row>
    <row r="2568" spans="1:6" x14ac:dyDescent="0.25">
      <c r="A2568">
        <f t="shared" si="40"/>
        <v>2564</v>
      </c>
      <c r="B2568" s="1">
        <v>2680</v>
      </c>
      <c r="C2568" s="1" t="s">
        <v>3</v>
      </c>
      <c r="D2568" s="1">
        <v>0</v>
      </c>
      <c r="E2568" s="1">
        <v>118.614429</v>
      </c>
      <c r="F2568" s="5" t="s">
        <v>9</v>
      </c>
    </row>
    <row r="2569" spans="1:6" x14ac:dyDescent="0.25">
      <c r="A2569">
        <f t="shared" si="40"/>
        <v>2565</v>
      </c>
      <c r="B2569" s="1">
        <v>2681</v>
      </c>
      <c r="C2569" s="1" t="s">
        <v>3</v>
      </c>
      <c r="D2569" s="1">
        <v>0</v>
      </c>
      <c r="E2569" s="1">
        <v>515.62017900000001</v>
      </c>
      <c r="F2569" s="5" t="s">
        <v>9</v>
      </c>
    </row>
    <row r="2570" spans="1:6" x14ac:dyDescent="0.25">
      <c r="A2570">
        <f t="shared" si="40"/>
        <v>2566</v>
      </c>
      <c r="B2570" s="1">
        <v>2682</v>
      </c>
      <c r="C2570" s="1" t="s">
        <v>3</v>
      </c>
      <c r="D2570" s="1">
        <v>0</v>
      </c>
      <c r="E2570" s="1">
        <v>61.987997</v>
      </c>
      <c r="F2570" s="5" t="s">
        <v>9</v>
      </c>
    </row>
    <row r="2571" spans="1:6" x14ac:dyDescent="0.25">
      <c r="A2571">
        <f t="shared" si="40"/>
        <v>2567</v>
      </c>
      <c r="B2571" s="1">
        <v>2683</v>
      </c>
      <c r="C2571" s="1" t="s">
        <v>3</v>
      </c>
      <c r="D2571" s="1">
        <v>0</v>
      </c>
      <c r="E2571" s="1">
        <v>57.271566999999997</v>
      </c>
      <c r="F2571" s="5" t="s">
        <v>9</v>
      </c>
    </row>
    <row r="2572" spans="1:6" x14ac:dyDescent="0.25">
      <c r="A2572">
        <f t="shared" si="40"/>
        <v>2568</v>
      </c>
      <c r="B2572" s="1">
        <v>2684</v>
      </c>
      <c r="C2572" s="1" t="s">
        <v>3</v>
      </c>
      <c r="D2572" s="1">
        <v>0</v>
      </c>
      <c r="E2572" s="1">
        <v>84.171193000000002</v>
      </c>
      <c r="F2572" s="5" t="s">
        <v>9</v>
      </c>
    </row>
    <row r="2573" spans="1:6" x14ac:dyDescent="0.25">
      <c r="A2573">
        <f t="shared" si="40"/>
        <v>2569</v>
      </c>
      <c r="B2573" s="1">
        <v>2685</v>
      </c>
      <c r="C2573" s="1" t="s">
        <v>3</v>
      </c>
      <c r="D2573" s="1">
        <v>0</v>
      </c>
      <c r="E2573" s="1">
        <v>86.168687000000006</v>
      </c>
      <c r="F2573" s="5" t="s">
        <v>9</v>
      </c>
    </row>
    <row r="2574" spans="1:6" x14ac:dyDescent="0.25">
      <c r="A2574">
        <f t="shared" si="40"/>
        <v>2570</v>
      </c>
      <c r="B2574" s="1">
        <v>2688</v>
      </c>
      <c r="C2574" s="1" t="s">
        <v>3</v>
      </c>
      <c r="D2574" s="1">
        <v>0</v>
      </c>
      <c r="E2574" s="1">
        <v>223.24578399999999</v>
      </c>
      <c r="F2574" s="5" t="s">
        <v>9</v>
      </c>
    </row>
    <row r="2575" spans="1:6" x14ac:dyDescent="0.25">
      <c r="A2575">
        <f t="shared" si="40"/>
        <v>2571</v>
      </c>
      <c r="B2575" s="1">
        <v>2690</v>
      </c>
      <c r="C2575" s="1" t="s">
        <v>3</v>
      </c>
      <c r="D2575" s="1">
        <v>0</v>
      </c>
      <c r="E2575" s="1">
        <v>2826.7753670000002</v>
      </c>
      <c r="F2575" s="5" t="s">
        <v>9</v>
      </c>
    </row>
    <row r="2576" spans="1:6" x14ac:dyDescent="0.25">
      <c r="A2576">
        <f t="shared" si="40"/>
        <v>2572</v>
      </c>
      <c r="B2576" s="1">
        <v>2691</v>
      </c>
      <c r="C2576" s="1" t="s">
        <v>3</v>
      </c>
      <c r="D2576" s="1">
        <v>0</v>
      </c>
      <c r="E2576" s="1">
        <v>2195.9049289999998</v>
      </c>
      <c r="F2576" s="5" t="s">
        <v>9</v>
      </c>
    </row>
    <row r="2577" spans="1:6" x14ac:dyDescent="0.25">
      <c r="A2577">
        <f t="shared" si="40"/>
        <v>2573</v>
      </c>
      <c r="B2577" s="1">
        <v>2692</v>
      </c>
      <c r="C2577" s="1" t="s">
        <v>3</v>
      </c>
      <c r="D2577" s="1">
        <v>0</v>
      </c>
      <c r="E2577" s="1">
        <v>1157.73081</v>
      </c>
      <c r="F2577" s="5" t="s">
        <v>9</v>
      </c>
    </row>
    <row r="2578" spans="1:6" x14ac:dyDescent="0.25">
      <c r="A2578">
        <f t="shared" si="40"/>
        <v>2574</v>
      </c>
      <c r="B2578" s="1">
        <v>2693</v>
      </c>
      <c r="C2578" s="1" t="s">
        <v>3</v>
      </c>
      <c r="D2578" s="1">
        <v>0</v>
      </c>
      <c r="E2578" s="1">
        <v>1364.9472860000001</v>
      </c>
      <c r="F2578" s="5" t="s">
        <v>9</v>
      </c>
    </row>
    <row r="2579" spans="1:6" x14ac:dyDescent="0.25">
      <c r="A2579">
        <f t="shared" si="40"/>
        <v>2575</v>
      </c>
      <c r="B2579" s="1">
        <v>2695</v>
      </c>
      <c r="C2579" s="1" t="s">
        <v>3</v>
      </c>
      <c r="D2579" s="1">
        <v>0</v>
      </c>
      <c r="E2579" s="1">
        <v>442.22198700000001</v>
      </c>
      <c r="F2579" s="5" t="s">
        <v>9</v>
      </c>
    </row>
    <row r="2580" spans="1:6" x14ac:dyDescent="0.25">
      <c r="A2580">
        <f t="shared" si="40"/>
        <v>2576</v>
      </c>
      <c r="B2580" s="1">
        <v>2696</v>
      </c>
      <c r="C2580" s="1" t="s">
        <v>3</v>
      </c>
      <c r="D2580" s="1">
        <v>0</v>
      </c>
      <c r="E2580" s="1">
        <v>375.94581199999999</v>
      </c>
      <c r="F2580" s="5" t="s">
        <v>9</v>
      </c>
    </row>
    <row r="2581" spans="1:6" x14ac:dyDescent="0.25">
      <c r="A2581">
        <f t="shared" si="40"/>
        <v>2577</v>
      </c>
      <c r="B2581" s="1">
        <v>2698</v>
      </c>
      <c r="C2581" s="1" t="s">
        <v>3</v>
      </c>
      <c r="D2581" s="1">
        <v>0</v>
      </c>
      <c r="E2581" s="1">
        <v>200.83625499999999</v>
      </c>
      <c r="F2581" s="5" t="s">
        <v>9</v>
      </c>
    </row>
    <row r="2582" spans="1:6" x14ac:dyDescent="0.25">
      <c r="A2582">
        <f t="shared" si="40"/>
        <v>2578</v>
      </c>
      <c r="B2582" s="1">
        <v>2699</v>
      </c>
      <c r="C2582" s="1" t="s">
        <v>3</v>
      </c>
      <c r="D2582" s="1">
        <v>0</v>
      </c>
      <c r="E2582" s="1">
        <v>325.564887</v>
      </c>
      <c r="F2582" s="5" t="s">
        <v>9</v>
      </c>
    </row>
    <row r="2583" spans="1:6" x14ac:dyDescent="0.25">
      <c r="A2583">
        <f t="shared" si="40"/>
        <v>2579</v>
      </c>
      <c r="B2583" s="1">
        <v>2700</v>
      </c>
      <c r="C2583" s="1" t="s">
        <v>3</v>
      </c>
      <c r="D2583" s="1">
        <v>0</v>
      </c>
      <c r="E2583" s="1">
        <v>230.48321200000001</v>
      </c>
      <c r="F2583" s="5" t="s">
        <v>9</v>
      </c>
    </row>
    <row r="2584" spans="1:6" x14ac:dyDescent="0.25">
      <c r="A2584">
        <f t="shared" si="40"/>
        <v>2580</v>
      </c>
      <c r="B2584" s="1">
        <v>2706</v>
      </c>
      <c r="C2584" s="1" t="s">
        <v>3</v>
      </c>
      <c r="D2584" s="1">
        <v>0</v>
      </c>
      <c r="E2584" s="1">
        <v>276.44255800000002</v>
      </c>
      <c r="F2584" s="5" t="s">
        <v>9</v>
      </c>
    </row>
    <row r="2585" spans="1:6" x14ac:dyDescent="0.25">
      <c r="A2585">
        <f t="shared" si="40"/>
        <v>2581</v>
      </c>
      <c r="B2585" s="1">
        <v>2707</v>
      </c>
      <c r="C2585" s="1" t="s">
        <v>3</v>
      </c>
      <c r="D2585" s="1">
        <v>0</v>
      </c>
      <c r="E2585" s="1">
        <v>180.95266799999999</v>
      </c>
      <c r="F2585" s="5" t="s">
        <v>9</v>
      </c>
    </row>
    <row r="2586" spans="1:6" x14ac:dyDescent="0.25">
      <c r="A2586">
        <f t="shared" si="40"/>
        <v>2582</v>
      </c>
      <c r="B2586" s="1">
        <v>2710</v>
      </c>
      <c r="C2586" s="1" t="s">
        <v>3</v>
      </c>
      <c r="D2586" s="1">
        <v>0</v>
      </c>
      <c r="E2586" s="1">
        <v>913.54769399999998</v>
      </c>
      <c r="F2586" s="5" t="s">
        <v>9</v>
      </c>
    </row>
    <row r="2587" spans="1:6" x14ac:dyDescent="0.25">
      <c r="A2587">
        <f t="shared" si="40"/>
        <v>2583</v>
      </c>
      <c r="B2587" s="1">
        <v>2713</v>
      </c>
      <c r="C2587" s="1" t="s">
        <v>3</v>
      </c>
      <c r="D2587" s="1">
        <v>0</v>
      </c>
      <c r="E2587" s="1">
        <v>992.01867300000004</v>
      </c>
      <c r="F2587" s="5" t="s">
        <v>9</v>
      </c>
    </row>
    <row r="2588" spans="1:6" x14ac:dyDescent="0.25">
      <c r="A2588">
        <f t="shared" si="40"/>
        <v>2584</v>
      </c>
      <c r="B2588" s="1">
        <v>2714</v>
      </c>
      <c r="C2588" s="1" t="s">
        <v>3</v>
      </c>
      <c r="D2588" s="1">
        <v>0</v>
      </c>
      <c r="E2588" s="1">
        <v>1862.2104059999999</v>
      </c>
      <c r="F2588" s="5" t="s">
        <v>9</v>
      </c>
    </row>
    <row r="2589" spans="1:6" x14ac:dyDescent="0.25">
      <c r="A2589">
        <f t="shared" si="40"/>
        <v>2585</v>
      </c>
      <c r="B2589" s="1">
        <v>2715</v>
      </c>
      <c r="C2589" s="1" t="s">
        <v>3</v>
      </c>
      <c r="D2589" s="1">
        <v>0</v>
      </c>
      <c r="E2589" s="1">
        <v>298.013869</v>
      </c>
      <c r="F2589" s="5" t="s">
        <v>9</v>
      </c>
    </row>
    <row r="2590" spans="1:6" x14ac:dyDescent="0.25">
      <c r="A2590">
        <f t="shared" si="40"/>
        <v>2586</v>
      </c>
      <c r="B2590" s="1">
        <v>2725</v>
      </c>
      <c r="C2590" s="1" t="s">
        <v>3</v>
      </c>
      <c r="D2590" s="1">
        <v>0</v>
      </c>
      <c r="E2590" s="1">
        <v>447.20263999999997</v>
      </c>
      <c r="F2590" s="5" t="s">
        <v>9</v>
      </c>
    </row>
    <row r="2591" spans="1:6" x14ac:dyDescent="0.25">
      <c r="A2591">
        <f t="shared" si="40"/>
        <v>2587</v>
      </c>
      <c r="B2591" s="1">
        <v>2726</v>
      </c>
      <c r="C2591" s="1" t="s">
        <v>3</v>
      </c>
      <c r="D2591" s="1">
        <v>0</v>
      </c>
      <c r="E2591" s="1">
        <v>286.185451</v>
      </c>
      <c r="F2591" s="5" t="s">
        <v>9</v>
      </c>
    </row>
    <row r="2592" spans="1:6" x14ac:dyDescent="0.25">
      <c r="A2592">
        <f t="shared" si="40"/>
        <v>2588</v>
      </c>
      <c r="B2592" s="1">
        <v>2729</v>
      </c>
      <c r="C2592" s="1" t="s">
        <v>3</v>
      </c>
      <c r="D2592" s="1">
        <v>0</v>
      </c>
      <c r="E2592" s="1">
        <v>265.53575000000001</v>
      </c>
      <c r="F2592" s="5" t="s">
        <v>9</v>
      </c>
    </row>
    <row r="2593" spans="1:6" x14ac:dyDescent="0.25">
      <c r="A2593">
        <f t="shared" si="40"/>
        <v>2589</v>
      </c>
      <c r="B2593" s="1">
        <v>2750</v>
      </c>
      <c r="C2593" s="1" t="s">
        <v>3</v>
      </c>
      <c r="D2593" s="1">
        <v>0</v>
      </c>
      <c r="E2593" s="1">
        <v>516.41008299999999</v>
      </c>
      <c r="F2593" s="5" t="s">
        <v>9</v>
      </c>
    </row>
    <row r="2594" spans="1:6" x14ac:dyDescent="0.25">
      <c r="A2594">
        <f t="shared" si="40"/>
        <v>2590</v>
      </c>
      <c r="B2594" s="1">
        <v>2755</v>
      </c>
      <c r="C2594" s="1" t="s">
        <v>3</v>
      </c>
      <c r="D2594" s="1">
        <v>0</v>
      </c>
      <c r="E2594" s="1">
        <v>329.76656400000002</v>
      </c>
      <c r="F2594" s="5" t="s">
        <v>9</v>
      </c>
    </row>
    <row r="2595" spans="1:6" x14ac:dyDescent="0.25">
      <c r="A2595">
        <f t="shared" si="40"/>
        <v>2591</v>
      </c>
      <c r="B2595" s="1">
        <v>2756</v>
      </c>
      <c r="C2595" s="1" t="s">
        <v>3</v>
      </c>
      <c r="D2595" s="1">
        <v>0</v>
      </c>
      <c r="E2595" s="1">
        <v>335.65535299999999</v>
      </c>
      <c r="F2595" s="5" t="s">
        <v>9</v>
      </c>
    </row>
    <row r="2596" spans="1:6" x14ac:dyDescent="0.25">
      <c r="A2596">
        <f t="shared" si="40"/>
        <v>2592</v>
      </c>
      <c r="B2596" s="1">
        <v>2757</v>
      </c>
      <c r="C2596" s="1" t="s">
        <v>3</v>
      </c>
      <c r="D2596" s="1">
        <v>0</v>
      </c>
      <c r="E2596" s="1">
        <v>209.038172</v>
      </c>
      <c r="F2596" s="5" t="s">
        <v>9</v>
      </c>
    </row>
    <row r="2597" spans="1:6" x14ac:dyDescent="0.25">
      <c r="A2597">
        <f t="shared" si="40"/>
        <v>2593</v>
      </c>
      <c r="B2597" s="1">
        <v>2758</v>
      </c>
      <c r="C2597" s="1" t="s">
        <v>3</v>
      </c>
      <c r="D2597" s="1">
        <v>0</v>
      </c>
      <c r="E2597" s="1">
        <v>284.276162</v>
      </c>
      <c r="F2597" s="5" t="s">
        <v>9</v>
      </c>
    </row>
    <row r="2598" spans="1:6" x14ac:dyDescent="0.25">
      <c r="A2598">
        <f t="shared" si="40"/>
        <v>2594</v>
      </c>
      <c r="B2598" s="1">
        <v>2764</v>
      </c>
      <c r="C2598" s="1" t="s">
        <v>3</v>
      </c>
      <c r="D2598" s="1">
        <v>0</v>
      </c>
      <c r="E2598" s="1">
        <v>368.96075100000002</v>
      </c>
      <c r="F2598" s="5" t="s">
        <v>9</v>
      </c>
    </row>
    <row r="2599" spans="1:6" x14ac:dyDescent="0.25">
      <c r="A2599">
        <f t="shared" si="40"/>
        <v>2595</v>
      </c>
      <c r="B2599" s="1">
        <v>2765</v>
      </c>
      <c r="C2599" s="1" t="s">
        <v>3</v>
      </c>
      <c r="D2599" s="1">
        <v>0</v>
      </c>
      <c r="E2599" s="1">
        <v>221.03788700000001</v>
      </c>
      <c r="F2599" s="5" t="s">
        <v>9</v>
      </c>
    </row>
    <row r="2600" spans="1:6" x14ac:dyDescent="0.25">
      <c r="A2600">
        <f t="shared" si="40"/>
        <v>2596</v>
      </c>
      <c r="B2600" s="1">
        <v>2766</v>
      </c>
      <c r="C2600" s="1" t="s">
        <v>3</v>
      </c>
      <c r="D2600" s="1">
        <v>0</v>
      </c>
      <c r="E2600" s="1">
        <v>92.288512999999995</v>
      </c>
      <c r="F2600" s="5" t="s">
        <v>9</v>
      </c>
    </row>
    <row r="2601" spans="1:6" x14ac:dyDescent="0.25">
      <c r="A2601">
        <f t="shared" si="40"/>
        <v>2597</v>
      </c>
      <c r="B2601" s="1">
        <v>2771</v>
      </c>
      <c r="C2601" s="1" t="s">
        <v>3</v>
      </c>
      <c r="D2601" s="1">
        <v>0</v>
      </c>
      <c r="E2601" s="1">
        <v>156.91076200000001</v>
      </c>
      <c r="F2601" s="5" t="s">
        <v>9</v>
      </c>
    </row>
    <row r="2602" spans="1:6" x14ac:dyDescent="0.25">
      <c r="A2602">
        <f t="shared" si="40"/>
        <v>2598</v>
      </c>
      <c r="B2602" s="1">
        <v>2773</v>
      </c>
      <c r="C2602" s="1" t="s">
        <v>3</v>
      </c>
      <c r="D2602" s="1">
        <v>0</v>
      </c>
      <c r="E2602" s="1">
        <v>152.505415</v>
      </c>
      <c r="F2602" s="5" t="s">
        <v>9</v>
      </c>
    </row>
    <row r="2603" spans="1:6" x14ac:dyDescent="0.25">
      <c r="A2603">
        <f t="shared" si="40"/>
        <v>2599</v>
      </c>
      <c r="B2603" s="1">
        <v>2774</v>
      </c>
      <c r="C2603" s="1" t="s">
        <v>3</v>
      </c>
      <c r="D2603" s="1">
        <v>0</v>
      </c>
      <c r="E2603" s="1">
        <v>222.83940699999999</v>
      </c>
      <c r="F2603" s="5" t="s">
        <v>9</v>
      </c>
    </row>
    <row r="2604" spans="1:6" x14ac:dyDescent="0.25">
      <c r="A2604">
        <f t="shared" si="40"/>
        <v>2600</v>
      </c>
      <c r="B2604" s="1">
        <v>2775</v>
      </c>
      <c r="C2604" s="1" t="s">
        <v>3</v>
      </c>
      <c r="D2604" s="1">
        <v>0</v>
      </c>
      <c r="E2604" s="1">
        <v>142.45555200000001</v>
      </c>
      <c r="F2604" s="5" t="s">
        <v>9</v>
      </c>
    </row>
    <row r="2605" spans="1:6" x14ac:dyDescent="0.25">
      <c r="A2605">
        <f t="shared" si="40"/>
        <v>2601</v>
      </c>
      <c r="B2605" s="1">
        <v>2776</v>
      </c>
      <c r="C2605" s="1" t="s">
        <v>3</v>
      </c>
      <c r="D2605" s="1">
        <v>0</v>
      </c>
      <c r="E2605" s="1">
        <v>157.948275</v>
      </c>
      <c r="F2605" s="5" t="s">
        <v>9</v>
      </c>
    </row>
    <row r="2606" spans="1:6" x14ac:dyDescent="0.25">
      <c r="A2606">
        <f t="shared" si="40"/>
        <v>2602</v>
      </c>
      <c r="B2606" s="1">
        <v>2777</v>
      </c>
      <c r="C2606" s="1" t="s">
        <v>3</v>
      </c>
      <c r="D2606" s="1">
        <v>0</v>
      </c>
      <c r="E2606" s="1">
        <v>236.21519000000001</v>
      </c>
      <c r="F2606" s="5" t="s">
        <v>9</v>
      </c>
    </row>
    <row r="2607" spans="1:6" x14ac:dyDescent="0.25">
      <c r="A2607">
        <f t="shared" si="40"/>
        <v>2603</v>
      </c>
      <c r="B2607" s="1">
        <v>2778</v>
      </c>
      <c r="C2607" s="1" t="s">
        <v>3</v>
      </c>
      <c r="D2607" s="1">
        <v>0</v>
      </c>
      <c r="E2607" s="1">
        <v>217.29294100000001</v>
      </c>
      <c r="F2607" s="5" t="s">
        <v>9</v>
      </c>
    </row>
    <row r="2608" spans="1:6" x14ac:dyDescent="0.25">
      <c r="A2608">
        <f t="shared" si="40"/>
        <v>2604</v>
      </c>
      <c r="B2608" s="1">
        <v>2779</v>
      </c>
      <c r="C2608" s="1" t="s">
        <v>3</v>
      </c>
      <c r="D2608" s="1">
        <v>0</v>
      </c>
      <c r="E2608" s="1">
        <v>156.96786</v>
      </c>
      <c r="F2608" s="5" t="s">
        <v>9</v>
      </c>
    </row>
    <row r="2609" spans="1:6" x14ac:dyDescent="0.25">
      <c r="A2609">
        <f t="shared" si="40"/>
        <v>2605</v>
      </c>
      <c r="B2609" s="1">
        <v>2780</v>
      </c>
      <c r="C2609" s="1" t="s">
        <v>3</v>
      </c>
      <c r="D2609" s="1">
        <v>0</v>
      </c>
      <c r="E2609" s="1">
        <v>233.28820899999999</v>
      </c>
      <c r="F2609" s="5" t="s">
        <v>9</v>
      </c>
    </row>
    <row r="2610" spans="1:6" x14ac:dyDescent="0.25">
      <c r="A2610">
        <f t="shared" si="40"/>
        <v>2606</v>
      </c>
      <c r="B2610" s="1">
        <v>2781</v>
      </c>
      <c r="C2610" s="1" t="s">
        <v>3</v>
      </c>
      <c r="D2610" s="1">
        <v>0</v>
      </c>
      <c r="E2610" s="1">
        <v>11.148236000000001</v>
      </c>
      <c r="F2610" s="5" t="s">
        <v>9</v>
      </c>
    </row>
    <row r="2611" spans="1:6" x14ac:dyDescent="0.25">
      <c r="A2611">
        <f t="shared" si="40"/>
        <v>2607</v>
      </c>
      <c r="B2611" s="1">
        <v>2782</v>
      </c>
      <c r="C2611" s="1" t="s">
        <v>3</v>
      </c>
      <c r="D2611" s="1">
        <v>0</v>
      </c>
      <c r="E2611" s="1">
        <v>334.64833700000003</v>
      </c>
      <c r="F2611" s="5" t="s">
        <v>9</v>
      </c>
    </row>
    <row r="2612" spans="1:6" x14ac:dyDescent="0.25">
      <c r="A2612">
        <f t="shared" si="40"/>
        <v>2608</v>
      </c>
      <c r="B2612" s="1">
        <v>2783</v>
      </c>
      <c r="C2612" s="1" t="s">
        <v>3</v>
      </c>
      <c r="D2612" s="1">
        <v>0</v>
      </c>
      <c r="E2612" s="1">
        <v>145.44825</v>
      </c>
      <c r="F2612" s="5" t="s">
        <v>9</v>
      </c>
    </row>
    <row r="2613" spans="1:6" x14ac:dyDescent="0.25">
      <c r="A2613">
        <f t="shared" si="40"/>
        <v>2609</v>
      </c>
      <c r="B2613" s="1">
        <v>2786</v>
      </c>
      <c r="C2613" s="1" t="s">
        <v>3</v>
      </c>
      <c r="D2613" s="1">
        <v>0</v>
      </c>
      <c r="E2613" s="1">
        <v>204.20986500000001</v>
      </c>
      <c r="F2613" s="5" t="s">
        <v>9</v>
      </c>
    </row>
    <row r="2614" spans="1:6" x14ac:dyDescent="0.25">
      <c r="A2614">
        <f t="shared" si="40"/>
        <v>2610</v>
      </c>
      <c r="B2614" s="1">
        <v>2787</v>
      </c>
      <c r="C2614" s="1" t="s">
        <v>3</v>
      </c>
      <c r="D2614" s="1">
        <v>0</v>
      </c>
      <c r="E2614" s="1">
        <v>248.59078199999999</v>
      </c>
      <c r="F2614" s="5" t="s">
        <v>9</v>
      </c>
    </row>
    <row r="2615" spans="1:6" x14ac:dyDescent="0.25">
      <c r="A2615">
        <f t="shared" si="40"/>
        <v>2611</v>
      </c>
      <c r="B2615" s="1">
        <v>2788</v>
      </c>
      <c r="C2615" s="1" t="s">
        <v>3</v>
      </c>
      <c r="D2615" s="1">
        <v>0</v>
      </c>
      <c r="E2615" s="1">
        <v>164.020825</v>
      </c>
      <c r="F2615" s="5" t="s">
        <v>9</v>
      </c>
    </row>
    <row r="2616" spans="1:6" x14ac:dyDescent="0.25">
      <c r="A2616">
        <f t="shared" si="40"/>
        <v>2612</v>
      </c>
      <c r="B2616" s="1">
        <v>2789</v>
      </c>
      <c r="C2616" s="1" t="s">
        <v>3</v>
      </c>
      <c r="D2616" s="1">
        <v>0</v>
      </c>
      <c r="E2616" s="1">
        <v>316.86155600000001</v>
      </c>
      <c r="F2616" s="5" t="s">
        <v>9</v>
      </c>
    </row>
    <row r="2617" spans="1:6" x14ac:dyDescent="0.25">
      <c r="A2617">
        <f t="shared" si="40"/>
        <v>2613</v>
      </c>
      <c r="B2617" s="1">
        <v>2790</v>
      </c>
      <c r="C2617" s="1" t="s">
        <v>3</v>
      </c>
      <c r="D2617" s="1">
        <v>0</v>
      </c>
      <c r="E2617" s="1">
        <v>120.97113400000001</v>
      </c>
      <c r="F2617" s="5" t="s">
        <v>9</v>
      </c>
    </row>
    <row r="2618" spans="1:6" x14ac:dyDescent="0.25">
      <c r="A2618">
        <f t="shared" si="40"/>
        <v>2614</v>
      </c>
      <c r="B2618" s="1">
        <v>2791</v>
      </c>
      <c r="C2618" s="1" t="s">
        <v>3</v>
      </c>
      <c r="D2618" s="1">
        <v>0</v>
      </c>
      <c r="E2618" s="1">
        <v>148.192081</v>
      </c>
      <c r="F2618" s="5" t="s">
        <v>9</v>
      </c>
    </row>
    <row r="2619" spans="1:6" x14ac:dyDescent="0.25">
      <c r="A2619">
        <f t="shared" si="40"/>
        <v>2615</v>
      </c>
      <c r="B2619" s="1">
        <v>2792</v>
      </c>
      <c r="C2619" s="1" t="s">
        <v>3</v>
      </c>
      <c r="D2619" s="1">
        <v>0</v>
      </c>
      <c r="E2619" s="1">
        <v>207.35368500000001</v>
      </c>
      <c r="F2619" s="5" t="s">
        <v>9</v>
      </c>
    </row>
    <row r="2620" spans="1:6" x14ac:dyDescent="0.25">
      <c r="A2620">
        <f t="shared" si="40"/>
        <v>2616</v>
      </c>
      <c r="B2620" s="1">
        <v>2793</v>
      </c>
      <c r="C2620" s="1" t="s">
        <v>3</v>
      </c>
      <c r="D2620" s="1">
        <v>0</v>
      </c>
      <c r="E2620" s="1">
        <v>478.63943999999998</v>
      </c>
      <c r="F2620" s="5" t="s">
        <v>9</v>
      </c>
    </row>
    <row r="2621" spans="1:6" x14ac:dyDescent="0.25">
      <c r="A2621">
        <f t="shared" si="40"/>
        <v>2617</v>
      </c>
      <c r="B2621" s="1">
        <v>2794</v>
      </c>
      <c r="C2621" s="1" t="s">
        <v>3</v>
      </c>
      <c r="D2621" s="1">
        <v>0</v>
      </c>
      <c r="E2621" s="1">
        <v>125.690146</v>
      </c>
      <c r="F2621" s="5" t="s">
        <v>9</v>
      </c>
    </row>
    <row r="2622" spans="1:6" x14ac:dyDescent="0.25">
      <c r="A2622">
        <f t="shared" si="40"/>
        <v>2618</v>
      </c>
      <c r="B2622" s="1">
        <v>2795</v>
      </c>
      <c r="C2622" s="1" t="s">
        <v>3</v>
      </c>
      <c r="D2622" s="1">
        <v>0</v>
      </c>
      <c r="E2622" s="1">
        <v>350.16766100000001</v>
      </c>
      <c r="F2622" s="5" t="s">
        <v>9</v>
      </c>
    </row>
    <row r="2623" spans="1:6" x14ac:dyDescent="0.25">
      <c r="A2623">
        <f t="shared" si="40"/>
        <v>2619</v>
      </c>
      <c r="B2623" s="1">
        <v>2796</v>
      </c>
      <c r="C2623" s="1" t="s">
        <v>3</v>
      </c>
      <c r="D2623" s="1">
        <v>0</v>
      </c>
      <c r="E2623" s="1">
        <v>103.394392</v>
      </c>
      <c r="F2623" s="5" t="s">
        <v>9</v>
      </c>
    </row>
    <row r="2624" spans="1:6" x14ac:dyDescent="0.25">
      <c r="A2624">
        <f t="shared" si="40"/>
        <v>2620</v>
      </c>
      <c r="B2624" s="1">
        <v>2797</v>
      </c>
      <c r="C2624" s="1" t="s">
        <v>3</v>
      </c>
      <c r="D2624" s="1">
        <v>0</v>
      </c>
      <c r="E2624" s="1">
        <v>169.222869</v>
      </c>
      <c r="F2624" s="5" t="s">
        <v>9</v>
      </c>
    </row>
    <row r="2625" spans="1:6" x14ac:dyDescent="0.25">
      <c r="A2625">
        <f t="shared" si="40"/>
        <v>2621</v>
      </c>
      <c r="B2625" s="1">
        <v>2798</v>
      </c>
      <c r="C2625" s="1" t="s">
        <v>3</v>
      </c>
      <c r="D2625" s="1">
        <v>0</v>
      </c>
      <c r="E2625" s="1">
        <v>318.94664999999998</v>
      </c>
      <c r="F2625" s="5" t="s">
        <v>9</v>
      </c>
    </row>
    <row r="2626" spans="1:6" x14ac:dyDescent="0.25">
      <c r="A2626">
        <f t="shared" si="40"/>
        <v>2622</v>
      </c>
      <c r="B2626" s="1">
        <v>2799</v>
      </c>
      <c r="C2626" s="1" t="s">
        <v>3</v>
      </c>
      <c r="D2626" s="1">
        <v>0</v>
      </c>
      <c r="E2626" s="1">
        <v>441.64602400000001</v>
      </c>
      <c r="F2626" s="5" t="s">
        <v>9</v>
      </c>
    </row>
    <row r="2627" spans="1:6" x14ac:dyDescent="0.25">
      <c r="A2627">
        <f t="shared" si="40"/>
        <v>2623</v>
      </c>
      <c r="B2627" s="1">
        <v>2800</v>
      </c>
      <c r="C2627" s="1" t="s">
        <v>3</v>
      </c>
      <c r="D2627" s="1">
        <v>0</v>
      </c>
      <c r="E2627" s="1">
        <v>485.88946900000002</v>
      </c>
      <c r="F2627" s="5" t="s">
        <v>9</v>
      </c>
    </row>
    <row r="2628" spans="1:6" x14ac:dyDescent="0.25">
      <c r="A2628">
        <f t="shared" si="40"/>
        <v>2624</v>
      </c>
      <c r="B2628" s="1">
        <v>2801</v>
      </c>
      <c r="C2628" s="1" t="s">
        <v>3</v>
      </c>
      <c r="D2628" s="1">
        <v>0</v>
      </c>
      <c r="E2628" s="1">
        <v>367.89388100000002</v>
      </c>
      <c r="F2628" s="5" t="s">
        <v>9</v>
      </c>
    </row>
    <row r="2629" spans="1:6" x14ac:dyDescent="0.25">
      <c r="A2629">
        <f t="shared" si="40"/>
        <v>2625</v>
      </c>
      <c r="B2629" s="1">
        <v>2802</v>
      </c>
      <c r="C2629" s="1" t="s">
        <v>3</v>
      </c>
      <c r="D2629" s="1">
        <v>0</v>
      </c>
      <c r="E2629" s="1">
        <v>196.50576899999999</v>
      </c>
      <c r="F2629" s="5" t="s">
        <v>9</v>
      </c>
    </row>
    <row r="2630" spans="1:6" x14ac:dyDescent="0.25">
      <c r="A2630">
        <f t="shared" si="40"/>
        <v>2626</v>
      </c>
      <c r="B2630" s="1">
        <v>2803</v>
      </c>
      <c r="C2630" s="1" t="s">
        <v>3</v>
      </c>
      <c r="D2630" s="1">
        <v>0</v>
      </c>
      <c r="E2630" s="1">
        <v>251.67017999999999</v>
      </c>
      <c r="F2630" s="5" t="s">
        <v>9</v>
      </c>
    </row>
    <row r="2631" spans="1:6" x14ac:dyDescent="0.25">
      <c r="A2631">
        <f t="shared" ref="A2631:A2694" si="41">A2630+1</f>
        <v>2627</v>
      </c>
      <c r="B2631" s="1">
        <v>2804</v>
      </c>
      <c r="C2631" s="1" t="s">
        <v>3</v>
      </c>
      <c r="D2631" s="1">
        <v>0</v>
      </c>
      <c r="E2631" s="1">
        <v>200.27901800000001</v>
      </c>
      <c r="F2631" s="5" t="s">
        <v>9</v>
      </c>
    </row>
    <row r="2632" spans="1:6" x14ac:dyDescent="0.25">
      <c r="A2632">
        <f t="shared" si="41"/>
        <v>2628</v>
      </c>
      <c r="B2632" s="1">
        <v>2806</v>
      </c>
      <c r="C2632" s="1" t="s">
        <v>3</v>
      </c>
      <c r="D2632" s="1">
        <v>0</v>
      </c>
      <c r="E2632" s="1">
        <v>59.734941999999997</v>
      </c>
      <c r="F2632" s="5" t="s">
        <v>9</v>
      </c>
    </row>
    <row r="2633" spans="1:6" x14ac:dyDescent="0.25">
      <c r="A2633">
        <f t="shared" si="41"/>
        <v>2629</v>
      </c>
      <c r="B2633" s="1">
        <v>2812</v>
      </c>
      <c r="C2633" s="1" t="s">
        <v>3</v>
      </c>
      <c r="D2633" s="1">
        <v>0</v>
      </c>
      <c r="E2633" s="1">
        <v>95.374731999999995</v>
      </c>
      <c r="F2633" s="5" t="s">
        <v>9</v>
      </c>
    </row>
    <row r="2634" spans="1:6" x14ac:dyDescent="0.25">
      <c r="A2634">
        <f t="shared" si="41"/>
        <v>2630</v>
      </c>
      <c r="B2634" s="1">
        <v>2830</v>
      </c>
      <c r="C2634" s="1" t="s">
        <v>3</v>
      </c>
      <c r="D2634" s="1">
        <v>0</v>
      </c>
      <c r="E2634" s="1">
        <v>501.41229299999998</v>
      </c>
      <c r="F2634" s="5" t="s">
        <v>9</v>
      </c>
    </row>
    <row r="2635" spans="1:6" x14ac:dyDescent="0.25">
      <c r="A2635">
        <f t="shared" si="41"/>
        <v>2631</v>
      </c>
      <c r="B2635" s="1">
        <v>2831</v>
      </c>
      <c r="C2635" s="1" t="s">
        <v>3</v>
      </c>
      <c r="D2635" s="1">
        <v>0</v>
      </c>
      <c r="E2635" s="1">
        <v>167.46977799999999</v>
      </c>
      <c r="F2635" s="5" t="s">
        <v>9</v>
      </c>
    </row>
    <row r="2636" spans="1:6" x14ac:dyDescent="0.25">
      <c r="A2636">
        <f t="shared" si="41"/>
        <v>2632</v>
      </c>
      <c r="B2636" s="1">
        <v>2832</v>
      </c>
      <c r="C2636" s="1" t="s">
        <v>3</v>
      </c>
      <c r="D2636" s="1">
        <v>0</v>
      </c>
      <c r="E2636" s="1">
        <v>52.461199999999998</v>
      </c>
      <c r="F2636" s="5" t="s">
        <v>9</v>
      </c>
    </row>
    <row r="2637" spans="1:6" x14ac:dyDescent="0.25">
      <c r="A2637">
        <f t="shared" si="41"/>
        <v>2633</v>
      </c>
      <c r="B2637" s="1">
        <v>2837</v>
      </c>
      <c r="C2637" s="1" t="s">
        <v>3</v>
      </c>
      <c r="D2637" s="1">
        <v>0</v>
      </c>
      <c r="E2637" s="1">
        <v>127.283254</v>
      </c>
      <c r="F2637" s="5" t="s">
        <v>9</v>
      </c>
    </row>
    <row r="2638" spans="1:6" x14ac:dyDescent="0.25">
      <c r="A2638">
        <f t="shared" si="41"/>
        <v>2634</v>
      </c>
      <c r="B2638" s="1">
        <v>2838</v>
      </c>
      <c r="C2638" s="1" t="s">
        <v>3</v>
      </c>
      <c r="D2638" s="1">
        <v>0</v>
      </c>
      <c r="E2638" s="1">
        <v>116.27732399999999</v>
      </c>
      <c r="F2638" s="5" t="s">
        <v>9</v>
      </c>
    </row>
    <row r="2639" spans="1:6" x14ac:dyDescent="0.25">
      <c r="A2639">
        <f t="shared" si="41"/>
        <v>2635</v>
      </c>
      <c r="B2639" s="1">
        <v>2846</v>
      </c>
      <c r="C2639" s="1" t="s">
        <v>3</v>
      </c>
      <c r="D2639" s="1">
        <v>0</v>
      </c>
      <c r="E2639" s="1">
        <v>167.10942900000001</v>
      </c>
      <c r="F2639" s="5" t="s">
        <v>9</v>
      </c>
    </row>
    <row r="2640" spans="1:6" x14ac:dyDescent="0.25">
      <c r="A2640">
        <f t="shared" si="41"/>
        <v>2636</v>
      </c>
      <c r="B2640" s="1">
        <v>2894</v>
      </c>
      <c r="C2640" s="1" t="s">
        <v>3</v>
      </c>
      <c r="D2640" s="1">
        <v>0</v>
      </c>
      <c r="E2640" s="1">
        <v>234.646387</v>
      </c>
      <c r="F2640" s="5" t="s">
        <v>9</v>
      </c>
    </row>
    <row r="2641" spans="1:6" x14ac:dyDescent="0.25">
      <c r="A2641">
        <f t="shared" si="41"/>
        <v>2637</v>
      </c>
      <c r="B2641" s="1">
        <v>2895</v>
      </c>
      <c r="C2641" s="1" t="s">
        <v>3</v>
      </c>
      <c r="D2641" s="1">
        <v>0</v>
      </c>
      <c r="E2641" s="1">
        <v>278.70834500000001</v>
      </c>
      <c r="F2641" s="5" t="s">
        <v>9</v>
      </c>
    </row>
    <row r="2642" spans="1:6" x14ac:dyDescent="0.25">
      <c r="A2642">
        <f t="shared" si="41"/>
        <v>2638</v>
      </c>
      <c r="B2642" s="1">
        <v>2896</v>
      </c>
      <c r="C2642" s="1" t="s">
        <v>3</v>
      </c>
      <c r="D2642" s="1">
        <v>0</v>
      </c>
      <c r="E2642" s="1">
        <v>502.684977</v>
      </c>
      <c r="F2642" s="5" t="s">
        <v>9</v>
      </c>
    </row>
    <row r="2643" spans="1:6" x14ac:dyDescent="0.25">
      <c r="A2643">
        <f t="shared" si="41"/>
        <v>2639</v>
      </c>
      <c r="B2643" s="1">
        <v>2905</v>
      </c>
      <c r="C2643" s="1" t="s">
        <v>3</v>
      </c>
      <c r="D2643" s="1">
        <v>0</v>
      </c>
      <c r="E2643" s="1">
        <v>303.33037000000002</v>
      </c>
      <c r="F2643" s="5" t="s">
        <v>9</v>
      </c>
    </row>
    <row r="2644" spans="1:6" x14ac:dyDescent="0.25">
      <c r="A2644">
        <f t="shared" si="41"/>
        <v>2640</v>
      </c>
      <c r="B2644" s="1">
        <v>2919</v>
      </c>
      <c r="C2644" s="1" t="s">
        <v>3</v>
      </c>
      <c r="D2644" s="1">
        <v>0</v>
      </c>
      <c r="E2644" s="1">
        <v>300.50148300000001</v>
      </c>
      <c r="F2644" s="5" t="s">
        <v>9</v>
      </c>
    </row>
    <row r="2645" spans="1:6" x14ac:dyDescent="0.25">
      <c r="A2645">
        <f t="shared" si="41"/>
        <v>2641</v>
      </c>
      <c r="B2645" s="1">
        <v>2920</v>
      </c>
      <c r="C2645" s="1" t="s">
        <v>3</v>
      </c>
      <c r="D2645" s="1">
        <v>0</v>
      </c>
      <c r="E2645" s="1">
        <v>621.82268999999997</v>
      </c>
      <c r="F2645" s="5" t="s">
        <v>9</v>
      </c>
    </row>
    <row r="2646" spans="1:6" x14ac:dyDescent="0.25">
      <c r="A2646">
        <f t="shared" si="41"/>
        <v>2642</v>
      </c>
      <c r="B2646" s="1">
        <v>2921</v>
      </c>
      <c r="C2646" s="1" t="s">
        <v>3</v>
      </c>
      <c r="D2646" s="1">
        <v>0</v>
      </c>
      <c r="E2646" s="1">
        <v>325.45148</v>
      </c>
      <c r="F2646" s="5" t="s">
        <v>9</v>
      </c>
    </row>
    <row r="2647" spans="1:6" x14ac:dyDescent="0.25">
      <c r="A2647">
        <f t="shared" si="41"/>
        <v>2643</v>
      </c>
      <c r="B2647" s="1">
        <v>2922</v>
      </c>
      <c r="C2647" s="1" t="s">
        <v>3</v>
      </c>
      <c r="D2647" s="1">
        <v>0</v>
      </c>
      <c r="E2647" s="1">
        <v>234.07724899999999</v>
      </c>
      <c r="F2647" s="5" t="s">
        <v>9</v>
      </c>
    </row>
    <row r="2648" spans="1:6" x14ac:dyDescent="0.25">
      <c r="A2648">
        <f t="shared" si="41"/>
        <v>2644</v>
      </c>
      <c r="B2648" s="1">
        <v>2923</v>
      </c>
      <c r="C2648" s="1" t="s">
        <v>3</v>
      </c>
      <c r="D2648" s="1">
        <v>0</v>
      </c>
      <c r="E2648" s="1">
        <v>445.94658199999998</v>
      </c>
      <c r="F2648" s="5" t="s">
        <v>9</v>
      </c>
    </row>
    <row r="2649" spans="1:6" x14ac:dyDescent="0.25">
      <c r="A2649">
        <f t="shared" si="41"/>
        <v>2645</v>
      </c>
      <c r="B2649" s="1">
        <v>2924</v>
      </c>
      <c r="C2649" s="1" t="s">
        <v>3</v>
      </c>
      <c r="D2649" s="1">
        <v>0</v>
      </c>
      <c r="E2649" s="1">
        <v>211.153536</v>
      </c>
      <c r="F2649" s="5" t="s">
        <v>9</v>
      </c>
    </row>
    <row r="2650" spans="1:6" x14ac:dyDescent="0.25">
      <c r="A2650">
        <f t="shared" si="41"/>
        <v>2646</v>
      </c>
      <c r="B2650" s="1">
        <v>2925</v>
      </c>
      <c r="C2650" s="1" t="s">
        <v>3</v>
      </c>
      <c r="D2650" s="1">
        <v>0</v>
      </c>
      <c r="E2650" s="1">
        <v>131.91950700000001</v>
      </c>
      <c r="F2650" s="5" t="s">
        <v>9</v>
      </c>
    </row>
    <row r="2651" spans="1:6" x14ac:dyDescent="0.25">
      <c r="A2651">
        <f t="shared" si="41"/>
        <v>2647</v>
      </c>
      <c r="B2651" s="1">
        <v>2926</v>
      </c>
      <c r="C2651" s="1" t="s">
        <v>3</v>
      </c>
      <c r="D2651" s="1">
        <v>0</v>
      </c>
      <c r="E2651" s="1">
        <v>284.92020500000001</v>
      </c>
      <c r="F2651" s="5" t="s">
        <v>9</v>
      </c>
    </row>
    <row r="2652" spans="1:6" x14ac:dyDescent="0.25">
      <c r="A2652">
        <f t="shared" si="41"/>
        <v>2648</v>
      </c>
      <c r="B2652" s="1">
        <v>2928</v>
      </c>
      <c r="C2652" s="1" t="s">
        <v>3</v>
      </c>
      <c r="D2652" s="1">
        <v>0</v>
      </c>
      <c r="E2652" s="1">
        <v>38.703454000000001</v>
      </c>
      <c r="F2652" s="5" t="s">
        <v>9</v>
      </c>
    </row>
    <row r="2653" spans="1:6" x14ac:dyDescent="0.25">
      <c r="A2653">
        <f t="shared" si="41"/>
        <v>2649</v>
      </c>
      <c r="B2653" s="1">
        <v>2929</v>
      </c>
      <c r="C2653" s="1" t="s">
        <v>3</v>
      </c>
      <c r="D2653" s="1">
        <v>0</v>
      </c>
      <c r="E2653" s="1">
        <v>217.61636300000001</v>
      </c>
      <c r="F2653" s="5" t="s">
        <v>9</v>
      </c>
    </row>
    <row r="2654" spans="1:6" x14ac:dyDescent="0.25">
      <c r="A2654">
        <f t="shared" si="41"/>
        <v>2650</v>
      </c>
      <c r="B2654" s="1">
        <v>2930</v>
      </c>
      <c r="C2654" s="1" t="s">
        <v>3</v>
      </c>
      <c r="D2654" s="1">
        <v>0</v>
      </c>
      <c r="E2654" s="1">
        <v>256.15600599999999</v>
      </c>
      <c r="F2654" s="5" t="s">
        <v>9</v>
      </c>
    </row>
    <row r="2655" spans="1:6" x14ac:dyDescent="0.25">
      <c r="A2655">
        <f t="shared" si="41"/>
        <v>2651</v>
      </c>
      <c r="B2655" s="1">
        <v>2931</v>
      </c>
      <c r="C2655" s="1" t="s">
        <v>3</v>
      </c>
      <c r="D2655" s="1">
        <v>0</v>
      </c>
      <c r="E2655" s="1">
        <v>130.89883900000001</v>
      </c>
      <c r="F2655" s="5" t="s">
        <v>9</v>
      </c>
    </row>
    <row r="2656" spans="1:6" x14ac:dyDescent="0.25">
      <c r="A2656">
        <f t="shared" si="41"/>
        <v>2652</v>
      </c>
      <c r="B2656" s="1">
        <v>2932</v>
      </c>
      <c r="C2656" s="1" t="s">
        <v>3</v>
      </c>
      <c r="D2656" s="1">
        <v>0</v>
      </c>
      <c r="E2656" s="1">
        <v>247.828957</v>
      </c>
      <c r="F2656" s="5" t="s">
        <v>9</v>
      </c>
    </row>
    <row r="2657" spans="1:6" x14ac:dyDescent="0.25">
      <c r="A2657">
        <f t="shared" si="41"/>
        <v>2653</v>
      </c>
      <c r="B2657" s="1">
        <v>2933</v>
      </c>
      <c r="C2657" s="1" t="s">
        <v>3</v>
      </c>
      <c r="D2657" s="1">
        <v>0</v>
      </c>
      <c r="E2657" s="1">
        <v>113.30667800000001</v>
      </c>
      <c r="F2657" s="5" t="s">
        <v>9</v>
      </c>
    </row>
    <row r="2658" spans="1:6" x14ac:dyDescent="0.25">
      <c r="A2658">
        <f t="shared" si="41"/>
        <v>2654</v>
      </c>
      <c r="B2658" s="1">
        <v>2934</v>
      </c>
      <c r="C2658" s="1" t="s">
        <v>3</v>
      </c>
      <c r="D2658" s="1">
        <v>0</v>
      </c>
      <c r="E2658" s="1">
        <v>500.71368899999999</v>
      </c>
      <c r="F2658" s="5" t="s">
        <v>9</v>
      </c>
    </row>
    <row r="2659" spans="1:6" x14ac:dyDescent="0.25">
      <c r="A2659">
        <f t="shared" si="41"/>
        <v>2655</v>
      </c>
      <c r="B2659" s="1">
        <v>2935</v>
      </c>
      <c r="C2659" s="1" t="s">
        <v>3</v>
      </c>
      <c r="D2659" s="1">
        <v>0</v>
      </c>
      <c r="E2659" s="1">
        <v>217.22961599999999</v>
      </c>
      <c r="F2659" s="5" t="s">
        <v>9</v>
      </c>
    </row>
    <row r="2660" spans="1:6" x14ac:dyDescent="0.25">
      <c r="A2660">
        <f t="shared" si="41"/>
        <v>2656</v>
      </c>
      <c r="B2660" s="1">
        <v>2936</v>
      </c>
      <c r="C2660" s="1" t="s">
        <v>3</v>
      </c>
      <c r="D2660" s="1">
        <v>0</v>
      </c>
      <c r="E2660" s="1">
        <v>446.030238</v>
      </c>
      <c r="F2660" s="5" t="s">
        <v>9</v>
      </c>
    </row>
    <row r="2661" spans="1:6" x14ac:dyDescent="0.25">
      <c r="A2661">
        <f t="shared" si="41"/>
        <v>2657</v>
      </c>
      <c r="B2661" s="1">
        <v>2937</v>
      </c>
      <c r="C2661" s="1" t="s">
        <v>3</v>
      </c>
      <c r="D2661" s="1">
        <v>0</v>
      </c>
      <c r="E2661" s="1">
        <v>162.61198200000001</v>
      </c>
      <c r="F2661" s="5" t="s">
        <v>9</v>
      </c>
    </row>
    <row r="2662" spans="1:6" x14ac:dyDescent="0.25">
      <c r="A2662">
        <f t="shared" si="41"/>
        <v>2658</v>
      </c>
      <c r="B2662" s="1">
        <v>2938</v>
      </c>
      <c r="C2662" s="1" t="s">
        <v>3</v>
      </c>
      <c r="D2662" s="1">
        <v>0</v>
      </c>
      <c r="E2662" s="1">
        <v>355.885988</v>
      </c>
      <c r="F2662" s="5" t="s">
        <v>9</v>
      </c>
    </row>
    <row r="2663" spans="1:6" x14ac:dyDescent="0.25">
      <c r="A2663">
        <f t="shared" si="41"/>
        <v>2659</v>
      </c>
      <c r="B2663" s="1">
        <v>2939</v>
      </c>
      <c r="C2663" s="1" t="s">
        <v>3</v>
      </c>
      <c r="D2663" s="1">
        <v>0</v>
      </c>
      <c r="E2663" s="1">
        <v>294.77195499999999</v>
      </c>
      <c r="F2663" s="5" t="s">
        <v>9</v>
      </c>
    </row>
    <row r="2664" spans="1:6" x14ac:dyDescent="0.25">
      <c r="A2664">
        <f t="shared" si="41"/>
        <v>2660</v>
      </c>
      <c r="B2664" s="1">
        <v>2940</v>
      </c>
      <c r="C2664" s="1" t="s">
        <v>3</v>
      </c>
      <c r="D2664" s="1">
        <v>0</v>
      </c>
      <c r="E2664" s="1">
        <v>499.81618800000001</v>
      </c>
      <c r="F2664" s="5" t="s">
        <v>9</v>
      </c>
    </row>
    <row r="2665" spans="1:6" x14ac:dyDescent="0.25">
      <c r="A2665">
        <f t="shared" si="41"/>
        <v>2661</v>
      </c>
      <c r="B2665" s="1">
        <v>2941</v>
      </c>
      <c r="C2665" s="1" t="s">
        <v>3</v>
      </c>
      <c r="D2665" s="1">
        <v>0</v>
      </c>
      <c r="E2665" s="1">
        <v>155.93109100000001</v>
      </c>
      <c r="F2665" s="5" t="s">
        <v>9</v>
      </c>
    </row>
    <row r="2666" spans="1:6" x14ac:dyDescent="0.25">
      <c r="A2666">
        <f t="shared" si="41"/>
        <v>2662</v>
      </c>
      <c r="B2666" s="1">
        <v>2942</v>
      </c>
      <c r="C2666" s="1" t="s">
        <v>3</v>
      </c>
      <c r="D2666" s="1">
        <v>0</v>
      </c>
      <c r="E2666" s="1">
        <v>504.07209499999999</v>
      </c>
      <c r="F2666" s="5" t="s">
        <v>9</v>
      </c>
    </row>
    <row r="2667" spans="1:6" x14ac:dyDescent="0.25">
      <c r="A2667">
        <f t="shared" si="41"/>
        <v>2663</v>
      </c>
      <c r="B2667" s="1">
        <v>2943</v>
      </c>
      <c r="C2667" s="1" t="s">
        <v>3</v>
      </c>
      <c r="D2667" s="1">
        <v>0</v>
      </c>
      <c r="E2667" s="1">
        <v>4.54155</v>
      </c>
      <c r="F2667" s="5" t="s">
        <v>9</v>
      </c>
    </row>
    <row r="2668" spans="1:6" x14ac:dyDescent="0.25">
      <c r="A2668">
        <f t="shared" si="41"/>
        <v>2664</v>
      </c>
      <c r="B2668" s="1">
        <v>2944</v>
      </c>
      <c r="C2668" s="1" t="s">
        <v>3</v>
      </c>
      <c r="D2668" s="1">
        <v>0</v>
      </c>
      <c r="E2668" s="1">
        <v>43.520471999999998</v>
      </c>
      <c r="F2668" s="5" t="s">
        <v>9</v>
      </c>
    </row>
    <row r="2669" spans="1:6" x14ac:dyDescent="0.25">
      <c r="A2669">
        <f t="shared" si="41"/>
        <v>2665</v>
      </c>
      <c r="B2669" s="1">
        <v>2945</v>
      </c>
      <c r="C2669" s="1" t="s">
        <v>3</v>
      </c>
      <c r="D2669" s="1">
        <v>0</v>
      </c>
      <c r="E2669" s="1">
        <v>724.96224700000005</v>
      </c>
      <c r="F2669" s="5" t="s">
        <v>9</v>
      </c>
    </row>
    <row r="2670" spans="1:6" x14ac:dyDescent="0.25">
      <c r="A2670">
        <f t="shared" si="41"/>
        <v>2666</v>
      </c>
      <c r="B2670" s="1">
        <v>2946</v>
      </c>
      <c r="C2670" s="1" t="s">
        <v>3</v>
      </c>
      <c r="D2670" s="1">
        <v>0</v>
      </c>
      <c r="E2670" s="1">
        <v>102.654775</v>
      </c>
      <c r="F2670" s="5" t="s">
        <v>9</v>
      </c>
    </row>
    <row r="2671" spans="1:6" x14ac:dyDescent="0.25">
      <c r="A2671">
        <f t="shared" si="41"/>
        <v>2667</v>
      </c>
      <c r="B2671" s="1">
        <v>2947</v>
      </c>
      <c r="C2671" s="1" t="s">
        <v>3</v>
      </c>
      <c r="D2671" s="1">
        <v>0</v>
      </c>
      <c r="E2671" s="1">
        <v>297.368426</v>
      </c>
      <c r="F2671" s="5" t="s">
        <v>9</v>
      </c>
    </row>
    <row r="2672" spans="1:6" x14ac:dyDescent="0.25">
      <c r="A2672">
        <f t="shared" si="41"/>
        <v>2668</v>
      </c>
      <c r="B2672" s="1">
        <v>2948</v>
      </c>
      <c r="C2672" s="1" t="s">
        <v>3</v>
      </c>
      <c r="D2672" s="1">
        <v>0</v>
      </c>
      <c r="E2672" s="1">
        <v>100.840255</v>
      </c>
      <c r="F2672" s="5" t="s">
        <v>9</v>
      </c>
    </row>
    <row r="2673" spans="1:6" x14ac:dyDescent="0.25">
      <c r="A2673">
        <f t="shared" si="41"/>
        <v>2669</v>
      </c>
      <c r="B2673" s="1">
        <v>2949</v>
      </c>
      <c r="C2673" s="1" t="s">
        <v>3</v>
      </c>
      <c r="D2673" s="1">
        <v>0</v>
      </c>
      <c r="E2673" s="1">
        <v>538.15946899999994</v>
      </c>
      <c r="F2673" s="5" t="s">
        <v>9</v>
      </c>
    </row>
    <row r="2674" spans="1:6" x14ac:dyDescent="0.25">
      <c r="A2674">
        <f t="shared" si="41"/>
        <v>2670</v>
      </c>
      <c r="B2674" s="1">
        <v>2950</v>
      </c>
      <c r="C2674" s="1" t="s">
        <v>3</v>
      </c>
      <c r="D2674" s="1">
        <v>0</v>
      </c>
      <c r="E2674" s="1">
        <v>129.83581899999999</v>
      </c>
      <c r="F2674" s="5" t="s">
        <v>9</v>
      </c>
    </row>
    <row r="2675" spans="1:6" x14ac:dyDescent="0.25">
      <c r="A2675">
        <f t="shared" si="41"/>
        <v>2671</v>
      </c>
      <c r="B2675" s="1">
        <v>2951</v>
      </c>
      <c r="C2675" s="1" t="s">
        <v>3</v>
      </c>
      <c r="D2675" s="1">
        <v>0</v>
      </c>
      <c r="E2675" s="1">
        <v>96.490081000000004</v>
      </c>
      <c r="F2675" s="5" t="s">
        <v>9</v>
      </c>
    </row>
    <row r="2676" spans="1:6" x14ac:dyDescent="0.25">
      <c r="A2676">
        <f t="shared" si="41"/>
        <v>2672</v>
      </c>
      <c r="B2676" s="1">
        <v>2952</v>
      </c>
      <c r="C2676" s="1" t="s">
        <v>3</v>
      </c>
      <c r="D2676" s="1">
        <v>0</v>
      </c>
      <c r="E2676" s="1">
        <v>476.613856</v>
      </c>
      <c r="F2676" s="5" t="s">
        <v>9</v>
      </c>
    </row>
    <row r="2677" spans="1:6" x14ac:dyDescent="0.25">
      <c r="A2677">
        <f t="shared" si="41"/>
        <v>2673</v>
      </c>
      <c r="B2677" s="1">
        <v>2953</v>
      </c>
      <c r="C2677" s="1" t="s">
        <v>3</v>
      </c>
      <c r="D2677" s="1">
        <v>0</v>
      </c>
      <c r="E2677" s="1">
        <v>225.589539</v>
      </c>
      <c r="F2677" s="5" t="s">
        <v>9</v>
      </c>
    </row>
    <row r="2678" spans="1:6" x14ac:dyDescent="0.25">
      <c r="A2678">
        <f t="shared" si="41"/>
        <v>2674</v>
      </c>
      <c r="B2678" s="1">
        <v>2954</v>
      </c>
      <c r="C2678" s="1" t="s">
        <v>3</v>
      </c>
      <c r="D2678" s="1">
        <v>0</v>
      </c>
      <c r="E2678" s="1">
        <v>313.13906700000001</v>
      </c>
      <c r="F2678" s="5" t="s">
        <v>9</v>
      </c>
    </row>
    <row r="2679" spans="1:6" x14ac:dyDescent="0.25">
      <c r="A2679">
        <f t="shared" si="41"/>
        <v>2675</v>
      </c>
      <c r="B2679" s="1">
        <v>2955</v>
      </c>
      <c r="C2679" s="1" t="s">
        <v>3</v>
      </c>
      <c r="D2679" s="1">
        <v>0</v>
      </c>
      <c r="E2679" s="1">
        <v>281.06417499999998</v>
      </c>
      <c r="F2679" s="5" t="s">
        <v>9</v>
      </c>
    </row>
    <row r="2680" spans="1:6" x14ac:dyDescent="0.25">
      <c r="A2680">
        <f t="shared" si="41"/>
        <v>2676</v>
      </c>
      <c r="B2680" s="1">
        <v>2956</v>
      </c>
      <c r="C2680" s="1" t="s">
        <v>3</v>
      </c>
      <c r="D2680" s="1">
        <v>0</v>
      </c>
      <c r="E2680" s="1">
        <v>831.89990499999999</v>
      </c>
      <c r="F2680" s="5" t="s">
        <v>9</v>
      </c>
    </row>
    <row r="2681" spans="1:6" x14ac:dyDescent="0.25">
      <c r="A2681">
        <f t="shared" si="41"/>
        <v>2677</v>
      </c>
      <c r="B2681" s="1">
        <v>2957</v>
      </c>
      <c r="C2681" s="1" t="s">
        <v>3</v>
      </c>
      <c r="D2681" s="1">
        <v>0</v>
      </c>
      <c r="E2681" s="1">
        <v>86.438554999999994</v>
      </c>
      <c r="F2681" s="5" t="s">
        <v>9</v>
      </c>
    </row>
    <row r="2682" spans="1:6" x14ac:dyDescent="0.25">
      <c r="A2682">
        <f t="shared" si="41"/>
        <v>2678</v>
      </c>
      <c r="B2682" s="1">
        <v>2958</v>
      </c>
      <c r="C2682" s="1" t="s">
        <v>3</v>
      </c>
      <c r="D2682" s="1">
        <v>0</v>
      </c>
      <c r="E2682" s="1">
        <v>23.670662</v>
      </c>
      <c r="F2682" s="5" t="s">
        <v>9</v>
      </c>
    </row>
    <row r="2683" spans="1:6" x14ac:dyDescent="0.25">
      <c r="A2683">
        <f t="shared" si="41"/>
        <v>2679</v>
      </c>
      <c r="B2683" s="1">
        <v>2959</v>
      </c>
      <c r="C2683" s="1" t="s">
        <v>3</v>
      </c>
      <c r="D2683" s="1">
        <v>0</v>
      </c>
      <c r="E2683" s="1">
        <v>34.860201000000004</v>
      </c>
      <c r="F2683" s="5" t="s">
        <v>9</v>
      </c>
    </row>
    <row r="2684" spans="1:6" x14ac:dyDescent="0.25">
      <c r="A2684">
        <f t="shared" si="41"/>
        <v>2680</v>
      </c>
      <c r="B2684" s="1">
        <v>2960</v>
      </c>
      <c r="C2684" s="1" t="s">
        <v>3</v>
      </c>
      <c r="D2684" s="1">
        <v>0</v>
      </c>
      <c r="E2684" s="1">
        <v>188.955771</v>
      </c>
      <c r="F2684" s="5" t="s">
        <v>9</v>
      </c>
    </row>
    <row r="2685" spans="1:6" x14ac:dyDescent="0.25">
      <c r="A2685">
        <f t="shared" si="41"/>
        <v>2681</v>
      </c>
      <c r="B2685" s="1">
        <v>2961</v>
      </c>
      <c r="C2685" s="1" t="s">
        <v>3</v>
      </c>
      <c r="D2685" s="1">
        <v>0</v>
      </c>
      <c r="E2685" s="1">
        <v>427.930543</v>
      </c>
      <c r="F2685" s="5" t="s">
        <v>9</v>
      </c>
    </row>
    <row r="2686" spans="1:6" x14ac:dyDescent="0.25">
      <c r="A2686">
        <f t="shared" si="41"/>
        <v>2682</v>
      </c>
      <c r="B2686" s="1">
        <v>2962</v>
      </c>
      <c r="C2686" s="1" t="s">
        <v>3</v>
      </c>
      <c r="D2686" s="1">
        <v>0</v>
      </c>
      <c r="E2686" s="1">
        <v>245.598793</v>
      </c>
      <c r="F2686" s="5" t="s">
        <v>9</v>
      </c>
    </row>
    <row r="2687" spans="1:6" x14ac:dyDescent="0.25">
      <c r="A2687">
        <f t="shared" si="41"/>
        <v>2683</v>
      </c>
      <c r="B2687" s="1">
        <v>2963</v>
      </c>
      <c r="C2687" s="1" t="s">
        <v>3</v>
      </c>
      <c r="D2687" s="1">
        <v>0</v>
      </c>
      <c r="E2687" s="1">
        <v>67.332076999999998</v>
      </c>
      <c r="F2687" s="5" t="s">
        <v>9</v>
      </c>
    </row>
    <row r="2688" spans="1:6" x14ac:dyDescent="0.25">
      <c r="A2688">
        <f t="shared" si="41"/>
        <v>2684</v>
      </c>
      <c r="B2688" s="1">
        <v>2964</v>
      </c>
      <c r="C2688" s="1" t="s">
        <v>3</v>
      </c>
      <c r="D2688" s="1">
        <v>0</v>
      </c>
      <c r="E2688" s="1">
        <v>208.8869</v>
      </c>
      <c r="F2688" s="5" t="s">
        <v>9</v>
      </c>
    </row>
    <row r="2689" spans="1:6" x14ac:dyDescent="0.25">
      <c r="A2689">
        <f t="shared" si="41"/>
        <v>2685</v>
      </c>
      <c r="B2689" s="1">
        <v>2965</v>
      </c>
      <c r="C2689" s="1" t="s">
        <v>3</v>
      </c>
      <c r="D2689" s="1">
        <v>0</v>
      </c>
      <c r="E2689" s="1">
        <v>125.128032</v>
      </c>
      <c r="F2689" s="5" t="s">
        <v>9</v>
      </c>
    </row>
    <row r="2690" spans="1:6" x14ac:dyDescent="0.25">
      <c r="A2690">
        <f t="shared" si="41"/>
        <v>2686</v>
      </c>
      <c r="B2690" s="1">
        <v>2966</v>
      </c>
      <c r="C2690" s="1" t="s">
        <v>3</v>
      </c>
      <c r="D2690" s="1">
        <v>0</v>
      </c>
      <c r="E2690" s="1">
        <v>143.12575899999999</v>
      </c>
      <c r="F2690" s="5" t="s">
        <v>9</v>
      </c>
    </row>
    <row r="2691" spans="1:6" x14ac:dyDescent="0.25">
      <c r="A2691">
        <f t="shared" si="41"/>
        <v>2687</v>
      </c>
      <c r="B2691" s="1">
        <v>2967</v>
      </c>
      <c r="C2691" s="1" t="s">
        <v>3</v>
      </c>
      <c r="D2691" s="1">
        <v>0</v>
      </c>
      <c r="E2691" s="1">
        <v>117.692555</v>
      </c>
      <c r="F2691" s="5" t="s">
        <v>9</v>
      </c>
    </row>
    <row r="2692" spans="1:6" x14ac:dyDescent="0.25">
      <c r="A2692">
        <f t="shared" si="41"/>
        <v>2688</v>
      </c>
      <c r="B2692" s="1">
        <v>2968</v>
      </c>
      <c r="C2692" s="1" t="s">
        <v>3</v>
      </c>
      <c r="D2692" s="1">
        <v>0</v>
      </c>
      <c r="E2692" s="1">
        <v>138.59576000000001</v>
      </c>
      <c r="F2692" s="5" t="s">
        <v>9</v>
      </c>
    </row>
    <row r="2693" spans="1:6" x14ac:dyDescent="0.25">
      <c r="A2693">
        <f t="shared" si="41"/>
        <v>2689</v>
      </c>
      <c r="B2693" s="1">
        <v>2974</v>
      </c>
      <c r="C2693" s="1" t="s">
        <v>3</v>
      </c>
      <c r="D2693" s="1">
        <v>0</v>
      </c>
      <c r="E2693" s="1">
        <v>89.783113</v>
      </c>
      <c r="F2693" s="5" t="s">
        <v>9</v>
      </c>
    </row>
    <row r="2694" spans="1:6" x14ac:dyDescent="0.25">
      <c r="A2694">
        <f t="shared" si="41"/>
        <v>2690</v>
      </c>
      <c r="B2694" s="1">
        <v>2976</v>
      </c>
      <c r="C2694" s="1" t="s">
        <v>3</v>
      </c>
      <c r="D2694" s="1">
        <v>0</v>
      </c>
      <c r="E2694" s="1">
        <v>142.245013</v>
      </c>
      <c r="F2694" s="5" t="s">
        <v>9</v>
      </c>
    </row>
    <row r="2695" spans="1:6" x14ac:dyDescent="0.25">
      <c r="A2695">
        <f t="shared" ref="A2695:A2758" si="42">A2694+1</f>
        <v>2691</v>
      </c>
      <c r="B2695" s="1">
        <v>2985</v>
      </c>
      <c r="C2695" s="1" t="s">
        <v>3</v>
      </c>
      <c r="D2695" s="1">
        <v>0</v>
      </c>
      <c r="E2695" s="1">
        <v>749.50306699999999</v>
      </c>
      <c r="F2695" s="5" t="s">
        <v>9</v>
      </c>
    </row>
    <row r="2696" spans="1:6" x14ac:dyDescent="0.25">
      <c r="A2696">
        <f t="shared" si="42"/>
        <v>2692</v>
      </c>
      <c r="B2696" s="1">
        <v>2999</v>
      </c>
      <c r="C2696" s="1" t="s">
        <v>3</v>
      </c>
      <c r="D2696" s="1">
        <v>0</v>
      </c>
      <c r="E2696" s="1">
        <v>477.54316799999998</v>
      </c>
      <c r="F2696" s="5" t="s">
        <v>9</v>
      </c>
    </row>
    <row r="2697" spans="1:6" x14ac:dyDescent="0.25">
      <c r="A2697">
        <f t="shared" si="42"/>
        <v>2693</v>
      </c>
      <c r="B2697" s="1">
        <v>3000</v>
      </c>
      <c r="C2697" s="1" t="s">
        <v>3</v>
      </c>
      <c r="D2697" s="1">
        <v>0</v>
      </c>
      <c r="E2697" s="1">
        <v>74.867840999999999</v>
      </c>
      <c r="F2697" s="5" t="s">
        <v>9</v>
      </c>
    </row>
    <row r="2698" spans="1:6" x14ac:dyDescent="0.25">
      <c r="A2698">
        <f t="shared" si="42"/>
        <v>2694</v>
      </c>
      <c r="B2698" s="1">
        <v>3001</v>
      </c>
      <c r="C2698" s="1" t="s">
        <v>3</v>
      </c>
      <c r="D2698" s="1">
        <v>0</v>
      </c>
      <c r="E2698" s="1">
        <v>26.735814999999999</v>
      </c>
      <c r="F2698" s="5" t="s">
        <v>9</v>
      </c>
    </row>
    <row r="2699" spans="1:6" x14ac:dyDescent="0.25">
      <c r="A2699">
        <f t="shared" si="42"/>
        <v>2695</v>
      </c>
      <c r="B2699" s="1">
        <v>3002</v>
      </c>
      <c r="C2699" s="1" t="s">
        <v>3</v>
      </c>
      <c r="D2699" s="1">
        <v>0</v>
      </c>
      <c r="E2699" s="1">
        <v>55.172741000000002</v>
      </c>
      <c r="F2699" s="5" t="s">
        <v>9</v>
      </c>
    </row>
    <row r="2700" spans="1:6" x14ac:dyDescent="0.25">
      <c r="A2700">
        <f t="shared" si="42"/>
        <v>2696</v>
      </c>
      <c r="B2700" s="1">
        <v>3003</v>
      </c>
      <c r="C2700" s="1" t="s">
        <v>3</v>
      </c>
      <c r="D2700" s="1">
        <v>0</v>
      </c>
      <c r="E2700" s="1">
        <v>270.75407000000001</v>
      </c>
      <c r="F2700" s="5" t="s">
        <v>9</v>
      </c>
    </row>
    <row r="2701" spans="1:6" x14ac:dyDescent="0.25">
      <c r="A2701">
        <f t="shared" si="42"/>
        <v>2697</v>
      </c>
      <c r="B2701" s="1">
        <v>3004</v>
      </c>
      <c r="C2701" s="1" t="s">
        <v>3</v>
      </c>
      <c r="D2701" s="1">
        <v>0</v>
      </c>
      <c r="E2701" s="1">
        <v>195.51450399999999</v>
      </c>
      <c r="F2701" s="5" t="s">
        <v>9</v>
      </c>
    </row>
    <row r="2702" spans="1:6" x14ac:dyDescent="0.25">
      <c r="A2702">
        <f t="shared" si="42"/>
        <v>2698</v>
      </c>
      <c r="B2702" s="1">
        <v>3005</v>
      </c>
      <c r="C2702" s="1" t="s">
        <v>3</v>
      </c>
      <c r="D2702" s="1">
        <v>0</v>
      </c>
      <c r="E2702" s="1">
        <v>305.22679499999998</v>
      </c>
      <c r="F2702" s="5" t="s">
        <v>9</v>
      </c>
    </row>
    <row r="2703" spans="1:6" x14ac:dyDescent="0.25">
      <c r="A2703">
        <f t="shared" si="42"/>
        <v>2699</v>
      </c>
      <c r="B2703" s="1">
        <v>3006</v>
      </c>
      <c r="C2703" s="1" t="s">
        <v>3</v>
      </c>
      <c r="D2703" s="1">
        <v>0</v>
      </c>
      <c r="E2703" s="1">
        <v>847.78227300000003</v>
      </c>
      <c r="F2703" s="5" t="s">
        <v>9</v>
      </c>
    </row>
    <row r="2704" spans="1:6" x14ac:dyDescent="0.25">
      <c r="A2704">
        <f t="shared" si="42"/>
        <v>2700</v>
      </c>
      <c r="B2704" s="1">
        <v>3007</v>
      </c>
      <c r="C2704" s="1" t="s">
        <v>3</v>
      </c>
      <c r="D2704" s="1">
        <v>0</v>
      </c>
      <c r="E2704" s="1">
        <v>354.25033000000002</v>
      </c>
      <c r="F2704" s="5" t="s">
        <v>9</v>
      </c>
    </row>
    <row r="2705" spans="1:6" x14ac:dyDescent="0.25">
      <c r="A2705">
        <f t="shared" si="42"/>
        <v>2701</v>
      </c>
      <c r="B2705" s="1">
        <v>3008</v>
      </c>
      <c r="C2705" s="1" t="s">
        <v>3</v>
      </c>
      <c r="D2705" s="1">
        <v>0</v>
      </c>
      <c r="E2705" s="1">
        <v>374.36440800000003</v>
      </c>
      <c r="F2705" s="5" t="s">
        <v>9</v>
      </c>
    </row>
    <row r="2706" spans="1:6" x14ac:dyDescent="0.25">
      <c r="A2706">
        <f t="shared" si="42"/>
        <v>2702</v>
      </c>
      <c r="B2706" s="1">
        <v>3009</v>
      </c>
      <c r="C2706" s="1" t="s">
        <v>3</v>
      </c>
      <c r="D2706" s="1">
        <v>0</v>
      </c>
      <c r="E2706" s="1">
        <v>249.09639000000001</v>
      </c>
      <c r="F2706" s="5" t="s">
        <v>9</v>
      </c>
    </row>
    <row r="2707" spans="1:6" x14ac:dyDescent="0.25">
      <c r="A2707">
        <f t="shared" si="42"/>
        <v>2703</v>
      </c>
      <c r="B2707" s="1">
        <v>3010</v>
      </c>
      <c r="C2707" s="1" t="s">
        <v>3</v>
      </c>
      <c r="D2707" s="1">
        <v>0</v>
      </c>
      <c r="E2707" s="1">
        <v>499.33315599999997</v>
      </c>
      <c r="F2707" s="5" t="s">
        <v>9</v>
      </c>
    </row>
    <row r="2708" spans="1:6" x14ac:dyDescent="0.25">
      <c r="A2708">
        <f t="shared" si="42"/>
        <v>2704</v>
      </c>
      <c r="B2708" s="1">
        <v>3011</v>
      </c>
      <c r="C2708" s="1" t="s">
        <v>3</v>
      </c>
      <c r="D2708" s="1">
        <v>0</v>
      </c>
      <c r="E2708" s="1">
        <v>85.633151999999995</v>
      </c>
      <c r="F2708" s="5" t="s">
        <v>9</v>
      </c>
    </row>
    <row r="2709" spans="1:6" x14ac:dyDescent="0.25">
      <c r="A2709">
        <f t="shared" si="42"/>
        <v>2705</v>
      </c>
      <c r="B2709" s="1">
        <v>3012</v>
      </c>
      <c r="C2709" s="1" t="s">
        <v>3</v>
      </c>
      <c r="D2709" s="1">
        <v>0</v>
      </c>
      <c r="E2709" s="1">
        <v>479.9298</v>
      </c>
      <c r="F2709" s="5" t="s">
        <v>9</v>
      </c>
    </row>
    <row r="2710" spans="1:6" x14ac:dyDescent="0.25">
      <c r="A2710">
        <f t="shared" si="42"/>
        <v>2706</v>
      </c>
      <c r="B2710" s="1">
        <v>3013</v>
      </c>
      <c r="C2710" s="1" t="s">
        <v>3</v>
      </c>
      <c r="D2710" s="1">
        <v>0</v>
      </c>
      <c r="E2710" s="1">
        <v>175.241253</v>
      </c>
      <c r="F2710" s="5" t="s">
        <v>9</v>
      </c>
    </row>
    <row r="2711" spans="1:6" x14ac:dyDescent="0.25">
      <c r="A2711">
        <f t="shared" si="42"/>
        <v>2707</v>
      </c>
      <c r="B2711" s="1">
        <v>3014</v>
      </c>
      <c r="C2711" s="1" t="s">
        <v>3</v>
      </c>
      <c r="D2711" s="1">
        <v>0</v>
      </c>
      <c r="E2711" s="1">
        <v>152.49631500000001</v>
      </c>
      <c r="F2711" s="5" t="s">
        <v>9</v>
      </c>
    </row>
    <row r="2712" spans="1:6" x14ac:dyDescent="0.25">
      <c r="A2712">
        <f t="shared" si="42"/>
        <v>2708</v>
      </c>
      <c r="B2712" s="1">
        <v>3015</v>
      </c>
      <c r="C2712" s="1" t="s">
        <v>3</v>
      </c>
      <c r="D2712" s="1">
        <v>0</v>
      </c>
      <c r="E2712" s="1">
        <v>54.796117000000002</v>
      </c>
      <c r="F2712" s="5" t="s">
        <v>9</v>
      </c>
    </row>
    <row r="2713" spans="1:6" x14ac:dyDescent="0.25">
      <c r="A2713">
        <f t="shared" si="42"/>
        <v>2709</v>
      </c>
      <c r="B2713" s="1">
        <v>3016</v>
      </c>
      <c r="C2713" s="1" t="s">
        <v>3</v>
      </c>
      <c r="D2713" s="1">
        <v>0</v>
      </c>
      <c r="E2713" s="1">
        <v>1365.91265</v>
      </c>
      <c r="F2713" s="5" t="s">
        <v>9</v>
      </c>
    </row>
    <row r="2714" spans="1:6" x14ac:dyDescent="0.25">
      <c r="A2714">
        <f t="shared" si="42"/>
        <v>2710</v>
      </c>
      <c r="B2714" s="1">
        <v>3018</v>
      </c>
      <c r="C2714" s="1" t="s">
        <v>3</v>
      </c>
      <c r="D2714" s="1">
        <v>0</v>
      </c>
      <c r="E2714" s="1">
        <v>222.19046399999999</v>
      </c>
      <c r="F2714" s="5" t="s">
        <v>9</v>
      </c>
    </row>
    <row r="2715" spans="1:6" x14ac:dyDescent="0.25">
      <c r="A2715">
        <f t="shared" si="42"/>
        <v>2711</v>
      </c>
      <c r="B2715" s="1">
        <v>3019</v>
      </c>
      <c r="C2715" s="1" t="s">
        <v>3</v>
      </c>
      <c r="D2715" s="1">
        <v>0</v>
      </c>
      <c r="E2715" s="1">
        <v>113.350081</v>
      </c>
      <c r="F2715" s="5" t="s">
        <v>9</v>
      </c>
    </row>
    <row r="2716" spans="1:6" x14ac:dyDescent="0.25">
      <c r="A2716">
        <f t="shared" si="42"/>
        <v>2712</v>
      </c>
      <c r="B2716" s="1">
        <v>3020</v>
      </c>
      <c r="C2716" s="1" t="s">
        <v>3</v>
      </c>
      <c r="D2716" s="1">
        <v>0</v>
      </c>
      <c r="E2716" s="1">
        <v>451.61660699999999</v>
      </c>
      <c r="F2716" s="5" t="s">
        <v>9</v>
      </c>
    </row>
    <row r="2717" spans="1:6" x14ac:dyDescent="0.25">
      <c r="A2717">
        <f t="shared" si="42"/>
        <v>2713</v>
      </c>
      <c r="B2717" s="1">
        <v>3033</v>
      </c>
      <c r="C2717" s="1" t="s">
        <v>3</v>
      </c>
      <c r="D2717" s="1">
        <v>0</v>
      </c>
      <c r="E2717" s="1">
        <v>297.64345700000001</v>
      </c>
      <c r="F2717" s="5" t="s">
        <v>9</v>
      </c>
    </row>
    <row r="2718" spans="1:6" x14ac:dyDescent="0.25">
      <c r="A2718">
        <f t="shared" si="42"/>
        <v>2714</v>
      </c>
      <c r="B2718" s="1">
        <v>3035</v>
      </c>
      <c r="C2718" s="1" t="s">
        <v>3</v>
      </c>
      <c r="D2718" s="1">
        <v>0</v>
      </c>
      <c r="E2718" s="1">
        <v>112.678999</v>
      </c>
      <c r="F2718" s="5" t="s">
        <v>9</v>
      </c>
    </row>
    <row r="2719" spans="1:6" x14ac:dyDescent="0.25">
      <c r="A2719">
        <f t="shared" si="42"/>
        <v>2715</v>
      </c>
      <c r="B2719" s="1">
        <v>3038</v>
      </c>
      <c r="C2719" s="1" t="s">
        <v>3</v>
      </c>
      <c r="D2719" s="1">
        <v>0</v>
      </c>
      <c r="E2719" s="1">
        <v>248.441147</v>
      </c>
      <c r="F2719" s="5" t="s">
        <v>9</v>
      </c>
    </row>
    <row r="2720" spans="1:6" x14ac:dyDescent="0.25">
      <c r="A2720">
        <f t="shared" si="42"/>
        <v>2716</v>
      </c>
      <c r="B2720" s="1">
        <v>3075</v>
      </c>
      <c r="C2720" s="1" t="s">
        <v>3</v>
      </c>
      <c r="D2720" s="1">
        <v>0</v>
      </c>
      <c r="E2720" s="1">
        <v>108.685323</v>
      </c>
      <c r="F2720" s="5" t="s">
        <v>9</v>
      </c>
    </row>
    <row r="2721" spans="1:6" x14ac:dyDescent="0.25">
      <c r="A2721">
        <f t="shared" si="42"/>
        <v>2717</v>
      </c>
      <c r="B2721" s="1">
        <v>3086</v>
      </c>
      <c r="C2721" s="1" t="s">
        <v>3</v>
      </c>
      <c r="D2721" s="1">
        <v>0</v>
      </c>
      <c r="E2721" s="1">
        <v>378.33051999999998</v>
      </c>
      <c r="F2721" s="5" t="s">
        <v>9</v>
      </c>
    </row>
    <row r="2722" spans="1:6" x14ac:dyDescent="0.25">
      <c r="A2722">
        <f t="shared" si="42"/>
        <v>2718</v>
      </c>
      <c r="B2722" s="1">
        <v>3087</v>
      </c>
      <c r="C2722" s="1" t="s">
        <v>3</v>
      </c>
      <c r="D2722" s="1">
        <v>0</v>
      </c>
      <c r="E2722" s="1">
        <v>128.396174</v>
      </c>
      <c r="F2722" s="5" t="s">
        <v>9</v>
      </c>
    </row>
    <row r="2723" spans="1:6" x14ac:dyDescent="0.25">
      <c r="A2723">
        <f t="shared" si="42"/>
        <v>2719</v>
      </c>
      <c r="B2723" s="1">
        <v>3088</v>
      </c>
      <c r="C2723" s="1" t="s">
        <v>3</v>
      </c>
      <c r="D2723" s="1">
        <v>0</v>
      </c>
      <c r="E2723" s="1">
        <v>160.00220999999999</v>
      </c>
      <c r="F2723" s="5" t="s">
        <v>9</v>
      </c>
    </row>
    <row r="2724" spans="1:6" x14ac:dyDescent="0.25">
      <c r="A2724">
        <f t="shared" si="42"/>
        <v>2720</v>
      </c>
      <c r="B2724" s="1">
        <v>3089</v>
      </c>
      <c r="C2724" s="1" t="s">
        <v>3</v>
      </c>
      <c r="D2724" s="1">
        <v>0</v>
      </c>
      <c r="E2724" s="1">
        <v>435.11931800000002</v>
      </c>
      <c r="F2724" s="5" t="s">
        <v>9</v>
      </c>
    </row>
    <row r="2725" spans="1:6" x14ac:dyDescent="0.25">
      <c r="A2725">
        <f t="shared" si="42"/>
        <v>2721</v>
      </c>
      <c r="B2725" s="1">
        <v>3098</v>
      </c>
      <c r="C2725" s="1" t="s">
        <v>3</v>
      </c>
      <c r="D2725" s="1">
        <v>0</v>
      </c>
      <c r="E2725" s="1">
        <v>204.44149300000001</v>
      </c>
      <c r="F2725" s="5" t="s">
        <v>9</v>
      </c>
    </row>
    <row r="2726" spans="1:6" x14ac:dyDescent="0.25">
      <c r="A2726">
        <f t="shared" si="42"/>
        <v>2722</v>
      </c>
      <c r="B2726" s="1">
        <v>3099</v>
      </c>
      <c r="C2726" s="1" t="s">
        <v>3</v>
      </c>
      <c r="D2726" s="1">
        <v>0</v>
      </c>
      <c r="E2726" s="1">
        <v>258.10563500000001</v>
      </c>
      <c r="F2726" s="5" t="s">
        <v>9</v>
      </c>
    </row>
    <row r="2727" spans="1:6" x14ac:dyDescent="0.25">
      <c r="A2727">
        <f t="shared" si="42"/>
        <v>2723</v>
      </c>
      <c r="B2727" s="1">
        <v>3101</v>
      </c>
      <c r="C2727" s="1" t="s">
        <v>3</v>
      </c>
      <c r="D2727" s="1">
        <v>0</v>
      </c>
      <c r="E2727" s="1">
        <v>0</v>
      </c>
      <c r="F2727" s="5" t="s">
        <v>9</v>
      </c>
    </row>
    <row r="2728" spans="1:6" x14ac:dyDescent="0.25">
      <c r="A2728">
        <f t="shared" si="42"/>
        <v>2724</v>
      </c>
      <c r="B2728" s="1">
        <v>3105</v>
      </c>
      <c r="C2728" s="1" t="s">
        <v>3</v>
      </c>
      <c r="D2728" s="1">
        <v>0</v>
      </c>
      <c r="E2728" s="1">
        <v>0</v>
      </c>
      <c r="F2728" s="5" t="s">
        <v>9</v>
      </c>
    </row>
    <row r="2729" spans="1:6" x14ac:dyDescent="0.25">
      <c r="A2729">
        <f t="shared" si="42"/>
        <v>2725</v>
      </c>
      <c r="B2729" s="1">
        <v>465</v>
      </c>
      <c r="C2729" s="1" t="s">
        <v>3</v>
      </c>
      <c r="D2729" s="1">
        <v>0</v>
      </c>
      <c r="E2729" s="1">
        <v>191.41923399999999</v>
      </c>
      <c r="F2729" s="5" t="s">
        <v>10</v>
      </c>
    </row>
    <row r="2730" spans="1:6" x14ac:dyDescent="0.25">
      <c r="A2730">
        <f t="shared" si="42"/>
        <v>2726</v>
      </c>
      <c r="B2730" s="1">
        <v>466</v>
      </c>
      <c r="C2730" s="1" t="s">
        <v>3</v>
      </c>
      <c r="D2730" s="1">
        <v>0</v>
      </c>
      <c r="E2730" s="1">
        <v>1450.4565299999999</v>
      </c>
      <c r="F2730" s="5" t="s">
        <v>10</v>
      </c>
    </row>
    <row r="2731" spans="1:6" x14ac:dyDescent="0.25">
      <c r="A2731">
        <f t="shared" si="42"/>
        <v>2727</v>
      </c>
      <c r="B2731" s="1">
        <v>467</v>
      </c>
      <c r="C2731" s="1" t="s">
        <v>3</v>
      </c>
      <c r="D2731" s="1">
        <v>0</v>
      </c>
      <c r="E2731" s="1">
        <v>1073.124626</v>
      </c>
      <c r="F2731" s="5" t="s">
        <v>10</v>
      </c>
    </row>
    <row r="2732" spans="1:6" x14ac:dyDescent="0.25">
      <c r="A2732">
        <f t="shared" si="42"/>
        <v>2728</v>
      </c>
      <c r="B2732" s="1">
        <v>468</v>
      </c>
      <c r="C2732" s="1" t="s">
        <v>3</v>
      </c>
      <c r="D2732" s="1">
        <v>0</v>
      </c>
      <c r="E2732" s="1">
        <v>30.241996</v>
      </c>
      <c r="F2732" s="5" t="s">
        <v>10</v>
      </c>
    </row>
    <row r="2733" spans="1:6" x14ac:dyDescent="0.25">
      <c r="A2733">
        <f t="shared" si="42"/>
        <v>2729</v>
      </c>
      <c r="B2733" s="1">
        <v>469</v>
      </c>
      <c r="C2733" s="1" t="s">
        <v>3</v>
      </c>
      <c r="D2733" s="1">
        <v>0</v>
      </c>
      <c r="E2733" s="1">
        <v>162.31551300000001</v>
      </c>
      <c r="F2733" s="5" t="s">
        <v>10</v>
      </c>
    </row>
    <row r="2734" spans="1:6" x14ac:dyDescent="0.25">
      <c r="A2734">
        <f t="shared" si="42"/>
        <v>2730</v>
      </c>
      <c r="B2734" s="1">
        <v>470</v>
      </c>
      <c r="C2734" s="1" t="s">
        <v>3</v>
      </c>
      <c r="D2734" s="1">
        <v>0</v>
      </c>
      <c r="E2734" s="1">
        <v>512.38131699999997</v>
      </c>
      <c r="F2734" s="5" t="s">
        <v>10</v>
      </c>
    </row>
    <row r="2735" spans="1:6" x14ac:dyDescent="0.25">
      <c r="A2735">
        <f t="shared" si="42"/>
        <v>2731</v>
      </c>
      <c r="B2735" s="1">
        <v>471</v>
      </c>
      <c r="C2735" s="1" t="s">
        <v>3</v>
      </c>
      <c r="D2735" s="1">
        <v>0</v>
      </c>
      <c r="E2735" s="1">
        <v>2187.6429840000001</v>
      </c>
      <c r="F2735" s="5" t="s">
        <v>10</v>
      </c>
    </row>
    <row r="2736" spans="1:6" x14ac:dyDescent="0.25">
      <c r="A2736">
        <f t="shared" si="42"/>
        <v>2732</v>
      </c>
      <c r="B2736" s="1">
        <v>719</v>
      </c>
      <c r="C2736" s="1" t="s">
        <v>3</v>
      </c>
      <c r="D2736" s="1">
        <v>0</v>
      </c>
      <c r="E2736" s="1">
        <v>913.53509299999996</v>
      </c>
      <c r="F2736" s="5" t="s">
        <v>10</v>
      </c>
    </row>
    <row r="2737" spans="1:6" x14ac:dyDescent="0.25">
      <c r="A2737">
        <f t="shared" si="42"/>
        <v>2733</v>
      </c>
      <c r="B2737" s="1">
        <v>797</v>
      </c>
      <c r="C2737" s="1" t="s">
        <v>3</v>
      </c>
      <c r="D2737" s="1">
        <v>0</v>
      </c>
      <c r="E2737" s="1">
        <v>1805.598369</v>
      </c>
      <c r="F2737" s="5" t="s">
        <v>10</v>
      </c>
    </row>
    <row r="2738" spans="1:6" x14ac:dyDescent="0.25">
      <c r="A2738">
        <f t="shared" si="42"/>
        <v>2734</v>
      </c>
      <c r="B2738" s="1">
        <v>798</v>
      </c>
      <c r="C2738" s="1" t="s">
        <v>3</v>
      </c>
      <c r="D2738" s="1">
        <v>0</v>
      </c>
      <c r="E2738" s="1">
        <v>367.27224000000001</v>
      </c>
      <c r="F2738" s="5" t="s">
        <v>10</v>
      </c>
    </row>
    <row r="2739" spans="1:6" x14ac:dyDescent="0.25">
      <c r="A2739">
        <f t="shared" si="42"/>
        <v>2735</v>
      </c>
      <c r="B2739" s="1">
        <v>799</v>
      </c>
      <c r="C2739" s="1" t="s">
        <v>3</v>
      </c>
      <c r="D2739" s="1">
        <v>0</v>
      </c>
      <c r="E2739" s="1">
        <v>306.31781699999999</v>
      </c>
      <c r="F2739" s="5" t="s">
        <v>10</v>
      </c>
    </row>
    <row r="2740" spans="1:6" x14ac:dyDescent="0.25">
      <c r="A2740">
        <f t="shared" si="42"/>
        <v>2736</v>
      </c>
      <c r="B2740" s="1">
        <v>800</v>
      </c>
      <c r="C2740" s="1" t="s">
        <v>3</v>
      </c>
      <c r="D2740" s="1">
        <v>0</v>
      </c>
      <c r="E2740" s="1">
        <v>299.39576</v>
      </c>
      <c r="F2740" s="5" t="s">
        <v>10</v>
      </c>
    </row>
    <row r="2741" spans="1:6" x14ac:dyDescent="0.25">
      <c r="A2741">
        <f t="shared" si="42"/>
        <v>2737</v>
      </c>
      <c r="B2741" s="1">
        <v>801</v>
      </c>
      <c r="C2741" s="1" t="s">
        <v>3</v>
      </c>
      <c r="D2741" s="1">
        <v>0</v>
      </c>
      <c r="E2741" s="1">
        <v>294.98266899999999</v>
      </c>
      <c r="F2741" s="5" t="s">
        <v>10</v>
      </c>
    </row>
    <row r="2742" spans="1:6" x14ac:dyDescent="0.25">
      <c r="A2742">
        <f t="shared" si="42"/>
        <v>2738</v>
      </c>
      <c r="B2742" s="1">
        <v>802</v>
      </c>
      <c r="C2742" s="1" t="s">
        <v>3</v>
      </c>
      <c r="D2742" s="1">
        <v>0</v>
      </c>
      <c r="E2742" s="1">
        <v>693.29075699999999</v>
      </c>
      <c r="F2742" s="5" t="s">
        <v>10</v>
      </c>
    </row>
    <row r="2743" spans="1:6" x14ac:dyDescent="0.25">
      <c r="A2743">
        <f t="shared" si="42"/>
        <v>2739</v>
      </c>
      <c r="B2743" s="1">
        <v>803</v>
      </c>
      <c r="C2743" s="1" t="s">
        <v>3</v>
      </c>
      <c r="D2743" s="1">
        <v>0</v>
      </c>
      <c r="E2743" s="1">
        <v>174.565271</v>
      </c>
      <c r="F2743" s="5" t="s">
        <v>10</v>
      </c>
    </row>
    <row r="2744" spans="1:6" x14ac:dyDescent="0.25">
      <c r="A2744">
        <f t="shared" si="42"/>
        <v>2740</v>
      </c>
      <c r="B2744" s="1">
        <v>804</v>
      </c>
      <c r="C2744" s="1" t="s">
        <v>3</v>
      </c>
      <c r="D2744" s="1">
        <v>0</v>
      </c>
      <c r="E2744" s="1">
        <v>444.46913499999999</v>
      </c>
      <c r="F2744" s="5" t="s">
        <v>10</v>
      </c>
    </row>
    <row r="2745" spans="1:6" x14ac:dyDescent="0.25">
      <c r="A2745">
        <f t="shared" si="42"/>
        <v>2741</v>
      </c>
      <c r="B2745" s="1">
        <v>805</v>
      </c>
      <c r="C2745" s="1" t="s">
        <v>3</v>
      </c>
      <c r="D2745" s="1">
        <v>0</v>
      </c>
      <c r="E2745" s="1">
        <v>326.00871699999999</v>
      </c>
      <c r="F2745" s="5" t="s">
        <v>10</v>
      </c>
    </row>
    <row r="2746" spans="1:6" x14ac:dyDescent="0.25">
      <c r="A2746">
        <f t="shared" si="42"/>
        <v>2742</v>
      </c>
      <c r="B2746" s="1">
        <v>806</v>
      </c>
      <c r="C2746" s="1" t="s">
        <v>3</v>
      </c>
      <c r="D2746" s="1">
        <v>0</v>
      </c>
      <c r="E2746" s="1">
        <v>366.48101300000002</v>
      </c>
      <c r="F2746" s="5" t="s">
        <v>10</v>
      </c>
    </row>
    <row r="2747" spans="1:6" x14ac:dyDescent="0.25">
      <c r="A2747">
        <f t="shared" si="42"/>
        <v>2743</v>
      </c>
      <c r="B2747" s="1">
        <v>807</v>
      </c>
      <c r="C2747" s="1" t="s">
        <v>3</v>
      </c>
      <c r="D2747" s="1">
        <v>0</v>
      </c>
      <c r="E2747" s="1">
        <v>494.55744099999998</v>
      </c>
      <c r="F2747" s="5" t="s">
        <v>10</v>
      </c>
    </row>
    <row r="2748" spans="1:6" x14ac:dyDescent="0.25">
      <c r="A2748">
        <f t="shared" si="42"/>
        <v>2744</v>
      </c>
      <c r="B2748" s="1">
        <v>808</v>
      </c>
      <c r="C2748" s="1" t="s">
        <v>3</v>
      </c>
      <c r="D2748" s="1">
        <v>0</v>
      </c>
      <c r="E2748" s="1">
        <v>1413.2497739999999</v>
      </c>
      <c r="F2748" s="5" t="s">
        <v>10</v>
      </c>
    </row>
    <row r="2749" spans="1:6" x14ac:dyDescent="0.25">
      <c r="A2749">
        <f t="shared" si="42"/>
        <v>2745</v>
      </c>
      <c r="B2749" s="1">
        <v>809</v>
      </c>
      <c r="C2749" s="1" t="s">
        <v>3</v>
      </c>
      <c r="D2749" s="1">
        <v>0</v>
      </c>
      <c r="E2749" s="1">
        <v>578.37817299999995</v>
      </c>
      <c r="F2749" s="5" t="s">
        <v>10</v>
      </c>
    </row>
    <row r="2750" spans="1:6" x14ac:dyDescent="0.25">
      <c r="A2750">
        <f t="shared" si="42"/>
        <v>2746</v>
      </c>
      <c r="B2750" s="1">
        <v>810</v>
      </c>
      <c r="C2750" s="1" t="s">
        <v>3</v>
      </c>
      <c r="D2750" s="1">
        <v>0</v>
      </c>
      <c r="E2750" s="1">
        <v>124.151006</v>
      </c>
      <c r="F2750" s="5" t="s">
        <v>10</v>
      </c>
    </row>
    <row r="2751" spans="1:6" x14ac:dyDescent="0.25">
      <c r="A2751">
        <f t="shared" si="42"/>
        <v>2747</v>
      </c>
      <c r="B2751" s="1">
        <v>811</v>
      </c>
      <c r="C2751" s="1" t="s">
        <v>3</v>
      </c>
      <c r="D2751" s="1">
        <v>0</v>
      </c>
      <c r="E2751" s="1">
        <v>304.72731199999998</v>
      </c>
      <c r="F2751" s="5" t="s">
        <v>10</v>
      </c>
    </row>
    <row r="2752" spans="1:6" x14ac:dyDescent="0.25">
      <c r="A2752">
        <f t="shared" si="42"/>
        <v>2748</v>
      </c>
      <c r="B2752" s="1">
        <v>812</v>
      </c>
      <c r="C2752" s="1" t="s">
        <v>3</v>
      </c>
      <c r="D2752" s="1">
        <v>0</v>
      </c>
      <c r="E2752" s="1">
        <v>94.646247000000002</v>
      </c>
      <c r="F2752" s="5" t="s">
        <v>10</v>
      </c>
    </row>
    <row r="2753" spans="1:6" x14ac:dyDescent="0.25">
      <c r="A2753">
        <f t="shared" si="42"/>
        <v>2749</v>
      </c>
      <c r="B2753" s="1">
        <v>813</v>
      </c>
      <c r="C2753" s="1" t="s">
        <v>3</v>
      </c>
      <c r="D2753" s="1">
        <v>0</v>
      </c>
      <c r="E2753" s="1">
        <v>167.06881200000001</v>
      </c>
      <c r="F2753" s="5" t="s">
        <v>10</v>
      </c>
    </row>
    <row r="2754" spans="1:6" x14ac:dyDescent="0.25">
      <c r="A2754">
        <f t="shared" si="42"/>
        <v>2750</v>
      </c>
      <c r="B2754" s="1">
        <v>814</v>
      </c>
      <c r="C2754" s="1" t="s">
        <v>3</v>
      </c>
      <c r="D2754" s="1">
        <v>0</v>
      </c>
      <c r="E2754" s="1">
        <v>102.84854799999999</v>
      </c>
      <c r="F2754" s="5" t="s">
        <v>10</v>
      </c>
    </row>
    <row r="2755" spans="1:6" x14ac:dyDescent="0.25">
      <c r="A2755">
        <f t="shared" si="42"/>
        <v>2751</v>
      </c>
      <c r="B2755" s="1">
        <v>815</v>
      </c>
      <c r="C2755" s="1" t="s">
        <v>3</v>
      </c>
      <c r="D2755" s="1">
        <v>0</v>
      </c>
      <c r="E2755" s="1">
        <v>2365.1060969999999</v>
      </c>
      <c r="F2755" s="5" t="s">
        <v>10</v>
      </c>
    </row>
    <row r="2756" spans="1:6" x14ac:dyDescent="0.25">
      <c r="A2756">
        <f t="shared" si="42"/>
        <v>2752</v>
      </c>
      <c r="B2756" s="1">
        <v>816</v>
      </c>
      <c r="C2756" s="1" t="s">
        <v>3</v>
      </c>
      <c r="D2756" s="1">
        <v>0</v>
      </c>
      <c r="E2756" s="1">
        <v>272.312093</v>
      </c>
      <c r="F2756" s="5" t="s">
        <v>10</v>
      </c>
    </row>
    <row r="2757" spans="1:6" x14ac:dyDescent="0.25">
      <c r="A2757">
        <f t="shared" si="42"/>
        <v>2753</v>
      </c>
      <c r="B2757" s="1">
        <v>817</v>
      </c>
      <c r="C2757" s="1" t="s">
        <v>3</v>
      </c>
      <c r="D2757" s="1">
        <v>0</v>
      </c>
      <c r="E2757" s="1">
        <v>372.67589700000002</v>
      </c>
      <c r="F2757" s="5" t="s">
        <v>10</v>
      </c>
    </row>
    <row r="2758" spans="1:6" x14ac:dyDescent="0.25">
      <c r="A2758">
        <f t="shared" si="42"/>
        <v>2754</v>
      </c>
      <c r="B2758" s="1">
        <v>818</v>
      </c>
      <c r="C2758" s="1" t="s">
        <v>3</v>
      </c>
      <c r="D2758" s="1">
        <v>0</v>
      </c>
      <c r="E2758" s="1">
        <v>162.44740100000001</v>
      </c>
      <c r="F2758" s="5" t="s">
        <v>10</v>
      </c>
    </row>
    <row r="2759" spans="1:6" x14ac:dyDescent="0.25">
      <c r="A2759">
        <f t="shared" ref="A2759:A2822" si="43">A2758+1</f>
        <v>2755</v>
      </c>
      <c r="B2759" s="1">
        <v>819</v>
      </c>
      <c r="C2759" s="1" t="s">
        <v>3</v>
      </c>
      <c r="D2759" s="1">
        <v>0</v>
      </c>
      <c r="E2759" s="1">
        <v>59.214855</v>
      </c>
      <c r="F2759" s="5" t="s">
        <v>10</v>
      </c>
    </row>
    <row r="2760" spans="1:6" x14ac:dyDescent="0.25">
      <c r="A2760">
        <f t="shared" si="43"/>
        <v>2756</v>
      </c>
      <c r="B2760" s="1">
        <v>888</v>
      </c>
      <c r="C2760" s="1" t="s">
        <v>3</v>
      </c>
      <c r="D2760" s="1">
        <v>0</v>
      </c>
      <c r="E2760" s="1">
        <v>144.019105</v>
      </c>
      <c r="F2760" s="5" t="s">
        <v>10</v>
      </c>
    </row>
    <row r="2761" spans="1:6" x14ac:dyDescent="0.25">
      <c r="A2761">
        <f t="shared" si="43"/>
        <v>2757</v>
      </c>
      <c r="B2761" s="1">
        <v>889</v>
      </c>
      <c r="C2761" s="1" t="s">
        <v>3</v>
      </c>
      <c r="D2761" s="1">
        <v>0</v>
      </c>
      <c r="E2761" s="1">
        <v>551.46577200000002</v>
      </c>
      <c r="F2761" s="5" t="s">
        <v>10</v>
      </c>
    </row>
    <row r="2762" spans="1:6" x14ac:dyDescent="0.25">
      <c r="A2762">
        <f t="shared" si="43"/>
        <v>2758</v>
      </c>
      <c r="B2762" s="1">
        <v>890</v>
      </c>
      <c r="C2762" s="1" t="s">
        <v>3</v>
      </c>
      <c r="D2762" s="1">
        <v>0</v>
      </c>
      <c r="E2762" s="1">
        <v>1734.7505679999999</v>
      </c>
      <c r="F2762" s="5" t="s">
        <v>10</v>
      </c>
    </row>
    <row r="2763" spans="1:6" x14ac:dyDescent="0.25">
      <c r="A2763">
        <f t="shared" si="43"/>
        <v>2759</v>
      </c>
      <c r="B2763" s="1">
        <v>891</v>
      </c>
      <c r="C2763" s="1" t="s">
        <v>3</v>
      </c>
      <c r="D2763" s="1">
        <v>0</v>
      </c>
      <c r="E2763" s="1">
        <v>178.57898599999999</v>
      </c>
      <c r="F2763" s="5" t="s">
        <v>10</v>
      </c>
    </row>
    <row r="2764" spans="1:6" x14ac:dyDescent="0.25">
      <c r="A2764">
        <f t="shared" si="43"/>
        <v>2760</v>
      </c>
      <c r="B2764" s="1">
        <v>892</v>
      </c>
      <c r="C2764" s="1" t="s">
        <v>3</v>
      </c>
      <c r="D2764" s="1">
        <v>0</v>
      </c>
      <c r="E2764" s="1">
        <v>86.177087999999998</v>
      </c>
      <c r="F2764" s="5" t="s">
        <v>10</v>
      </c>
    </row>
    <row r="2765" spans="1:6" x14ac:dyDescent="0.25">
      <c r="A2765">
        <f t="shared" si="43"/>
        <v>2761</v>
      </c>
      <c r="B2765" s="1">
        <v>893</v>
      </c>
      <c r="C2765" s="1" t="s">
        <v>3</v>
      </c>
      <c r="D2765" s="1">
        <v>0</v>
      </c>
      <c r="E2765" s="1">
        <v>258.41470500000003</v>
      </c>
      <c r="F2765" s="5" t="s">
        <v>10</v>
      </c>
    </row>
    <row r="2766" spans="1:6" x14ac:dyDescent="0.25">
      <c r="A2766">
        <f t="shared" si="43"/>
        <v>2762</v>
      </c>
      <c r="B2766" s="1">
        <v>894</v>
      </c>
      <c r="C2766" s="1" t="s">
        <v>3</v>
      </c>
      <c r="D2766" s="1">
        <v>0</v>
      </c>
      <c r="E2766" s="1">
        <v>1187.991182</v>
      </c>
      <c r="F2766" s="5" t="s">
        <v>10</v>
      </c>
    </row>
    <row r="2767" spans="1:6" x14ac:dyDescent="0.25">
      <c r="A2767">
        <f t="shared" si="43"/>
        <v>2763</v>
      </c>
      <c r="B2767" s="1">
        <v>1771</v>
      </c>
      <c r="C2767" s="1" t="s">
        <v>3</v>
      </c>
      <c r="D2767" s="1">
        <v>0</v>
      </c>
      <c r="E2767" s="1">
        <v>1615.942902</v>
      </c>
      <c r="F2767" s="5" t="s">
        <v>10</v>
      </c>
    </row>
    <row r="2768" spans="1:6" x14ac:dyDescent="0.25">
      <c r="A2768">
        <f t="shared" si="43"/>
        <v>2764</v>
      </c>
      <c r="B2768" s="1">
        <v>1772</v>
      </c>
      <c r="C2768" s="1" t="s">
        <v>3</v>
      </c>
      <c r="D2768" s="1">
        <v>0</v>
      </c>
      <c r="E2768" s="1">
        <v>2060.8030130000002</v>
      </c>
      <c r="F2768" s="5" t="s">
        <v>10</v>
      </c>
    </row>
    <row r="2769" spans="1:6" x14ac:dyDescent="0.25">
      <c r="A2769">
        <f t="shared" si="43"/>
        <v>2765</v>
      </c>
      <c r="B2769" s="1">
        <v>1773</v>
      </c>
      <c r="C2769" s="1" t="s">
        <v>3</v>
      </c>
      <c r="D2769" s="1">
        <v>0</v>
      </c>
      <c r="E2769" s="1">
        <v>176.49564899999999</v>
      </c>
      <c r="F2769" s="5" t="s">
        <v>10</v>
      </c>
    </row>
    <row r="2770" spans="1:6" x14ac:dyDescent="0.25">
      <c r="A2770">
        <f t="shared" si="43"/>
        <v>2766</v>
      </c>
      <c r="B2770" s="1">
        <v>1774</v>
      </c>
      <c r="C2770" s="1" t="s">
        <v>3</v>
      </c>
      <c r="D2770" s="1">
        <v>0</v>
      </c>
      <c r="E2770" s="1">
        <v>176.61885699999999</v>
      </c>
      <c r="F2770" s="5" t="s">
        <v>10</v>
      </c>
    </row>
    <row r="2771" spans="1:6" x14ac:dyDescent="0.25">
      <c r="A2771">
        <f t="shared" si="43"/>
        <v>2767</v>
      </c>
      <c r="B2771" s="1">
        <v>1775</v>
      </c>
      <c r="C2771" s="1" t="s">
        <v>3</v>
      </c>
      <c r="D2771" s="1">
        <v>0</v>
      </c>
      <c r="E2771" s="1">
        <v>245.04242300000001</v>
      </c>
      <c r="F2771" s="5" t="s">
        <v>10</v>
      </c>
    </row>
    <row r="2772" spans="1:6" x14ac:dyDescent="0.25">
      <c r="A2772">
        <f t="shared" si="43"/>
        <v>2768</v>
      </c>
      <c r="B2772" s="1">
        <v>1776</v>
      </c>
      <c r="C2772" s="1" t="s">
        <v>3</v>
      </c>
      <c r="D2772" s="1">
        <v>0</v>
      </c>
      <c r="E2772" s="1">
        <v>2189.1802859999998</v>
      </c>
      <c r="F2772" s="5" t="s">
        <v>10</v>
      </c>
    </row>
    <row r="2773" spans="1:6" x14ac:dyDescent="0.25">
      <c r="A2773">
        <f t="shared" si="43"/>
        <v>2769</v>
      </c>
      <c r="B2773" s="1">
        <v>1777</v>
      </c>
      <c r="C2773" s="1" t="s">
        <v>3</v>
      </c>
      <c r="D2773" s="1">
        <v>0</v>
      </c>
      <c r="E2773" s="1">
        <v>304.22887900000001</v>
      </c>
      <c r="F2773" s="5" t="s">
        <v>10</v>
      </c>
    </row>
    <row r="2774" spans="1:6" x14ac:dyDescent="0.25">
      <c r="A2774">
        <f t="shared" si="43"/>
        <v>2770</v>
      </c>
      <c r="B2774" s="1">
        <v>1778</v>
      </c>
      <c r="C2774" s="1" t="s">
        <v>3</v>
      </c>
      <c r="D2774" s="1">
        <v>0</v>
      </c>
      <c r="E2774" s="1">
        <v>449.53046899999998</v>
      </c>
      <c r="F2774" s="5" t="s">
        <v>10</v>
      </c>
    </row>
    <row r="2775" spans="1:6" x14ac:dyDescent="0.25">
      <c r="A2775">
        <f t="shared" si="43"/>
        <v>2771</v>
      </c>
      <c r="B2775" s="1">
        <v>1779</v>
      </c>
      <c r="C2775" s="1" t="s">
        <v>3</v>
      </c>
      <c r="D2775" s="1">
        <v>0</v>
      </c>
      <c r="E2775" s="1">
        <v>420.68401499999999</v>
      </c>
      <c r="F2775" s="5" t="s">
        <v>10</v>
      </c>
    </row>
    <row r="2776" spans="1:6" x14ac:dyDescent="0.25">
      <c r="A2776">
        <f t="shared" si="43"/>
        <v>2772</v>
      </c>
      <c r="B2776" s="1">
        <v>1784</v>
      </c>
      <c r="C2776" s="1" t="s">
        <v>3</v>
      </c>
      <c r="D2776" s="1">
        <v>0</v>
      </c>
      <c r="E2776" s="1">
        <v>441.07541300000003</v>
      </c>
      <c r="F2776" s="5" t="s">
        <v>10</v>
      </c>
    </row>
    <row r="2777" spans="1:6" x14ac:dyDescent="0.25">
      <c r="A2777">
        <f t="shared" si="43"/>
        <v>2773</v>
      </c>
      <c r="B2777" s="1">
        <v>1785</v>
      </c>
      <c r="C2777" s="1" t="s">
        <v>3</v>
      </c>
      <c r="D2777" s="1">
        <v>0</v>
      </c>
      <c r="E2777" s="1">
        <v>278.91940899999997</v>
      </c>
      <c r="F2777" s="5" t="s">
        <v>10</v>
      </c>
    </row>
    <row r="2778" spans="1:6" x14ac:dyDescent="0.25">
      <c r="A2778">
        <f t="shared" si="43"/>
        <v>2774</v>
      </c>
      <c r="B2778" s="1">
        <v>1786</v>
      </c>
      <c r="C2778" s="1" t="s">
        <v>3</v>
      </c>
      <c r="D2778" s="1">
        <v>0</v>
      </c>
      <c r="E2778" s="1">
        <v>168.888465</v>
      </c>
      <c r="F2778" s="5" t="s">
        <v>10</v>
      </c>
    </row>
    <row r="2779" spans="1:6" x14ac:dyDescent="0.25">
      <c r="A2779">
        <f t="shared" si="43"/>
        <v>2775</v>
      </c>
      <c r="B2779" s="1">
        <v>1787</v>
      </c>
      <c r="C2779" s="1" t="s">
        <v>3</v>
      </c>
      <c r="D2779" s="1">
        <v>0</v>
      </c>
      <c r="E2779" s="1">
        <v>207.01355000000001</v>
      </c>
      <c r="F2779" s="5" t="s">
        <v>10</v>
      </c>
    </row>
    <row r="2780" spans="1:6" x14ac:dyDescent="0.25">
      <c r="A2780">
        <f t="shared" si="43"/>
        <v>2776</v>
      </c>
      <c r="B2780" s="1">
        <v>1788</v>
      </c>
      <c r="C2780" s="1" t="s">
        <v>3</v>
      </c>
      <c r="D2780" s="1">
        <v>0</v>
      </c>
      <c r="E2780" s="1">
        <v>272.19476500000002</v>
      </c>
      <c r="F2780" s="5" t="s">
        <v>10</v>
      </c>
    </row>
    <row r="2781" spans="1:6" x14ac:dyDescent="0.25">
      <c r="A2781">
        <f t="shared" si="43"/>
        <v>2777</v>
      </c>
      <c r="B2781" s="1">
        <v>1789</v>
      </c>
      <c r="C2781" s="1" t="s">
        <v>3</v>
      </c>
      <c r="D2781" s="1">
        <v>0</v>
      </c>
      <c r="E2781" s="1">
        <v>241.62339700000001</v>
      </c>
      <c r="F2781" s="5" t="s">
        <v>10</v>
      </c>
    </row>
    <row r="2782" spans="1:6" x14ac:dyDescent="0.25">
      <c r="A2782">
        <f t="shared" si="43"/>
        <v>2778</v>
      </c>
      <c r="B2782" s="1">
        <v>1790</v>
      </c>
      <c r="C2782" s="1" t="s">
        <v>3</v>
      </c>
      <c r="D2782" s="1">
        <v>0</v>
      </c>
      <c r="E2782" s="1">
        <v>155.57266799999999</v>
      </c>
      <c r="F2782" s="5" t="s">
        <v>10</v>
      </c>
    </row>
    <row r="2783" spans="1:6" x14ac:dyDescent="0.25">
      <c r="A2783">
        <f t="shared" si="43"/>
        <v>2779</v>
      </c>
      <c r="B2783" s="1">
        <v>1791</v>
      </c>
      <c r="C2783" s="1" t="s">
        <v>3</v>
      </c>
      <c r="D2783" s="1">
        <v>0</v>
      </c>
      <c r="E2783" s="1">
        <v>496.74578500000001</v>
      </c>
      <c r="F2783" s="5" t="s">
        <v>10</v>
      </c>
    </row>
    <row r="2784" spans="1:6" x14ac:dyDescent="0.25">
      <c r="A2784">
        <f t="shared" si="43"/>
        <v>2780</v>
      </c>
      <c r="B2784" s="1">
        <v>1792</v>
      </c>
      <c r="C2784" s="1" t="s">
        <v>3</v>
      </c>
      <c r="D2784" s="1">
        <v>0</v>
      </c>
      <c r="E2784" s="1">
        <v>1151.189578</v>
      </c>
      <c r="F2784" s="5" t="s">
        <v>10</v>
      </c>
    </row>
    <row r="2785" spans="1:6" x14ac:dyDescent="0.25">
      <c r="A2785">
        <f t="shared" si="43"/>
        <v>2781</v>
      </c>
      <c r="B2785" s="1">
        <v>1793</v>
      </c>
      <c r="C2785" s="1" t="s">
        <v>3</v>
      </c>
      <c r="D2785" s="1">
        <v>0</v>
      </c>
      <c r="E2785" s="1">
        <v>702.43336099999999</v>
      </c>
      <c r="F2785" s="5" t="s">
        <v>10</v>
      </c>
    </row>
    <row r="2786" spans="1:6" x14ac:dyDescent="0.25">
      <c r="A2786">
        <f t="shared" si="43"/>
        <v>2782</v>
      </c>
      <c r="B2786" s="1">
        <v>1794</v>
      </c>
      <c r="C2786" s="1" t="s">
        <v>3</v>
      </c>
      <c r="D2786" s="1">
        <v>0</v>
      </c>
      <c r="E2786" s="1">
        <v>173.255135</v>
      </c>
      <c r="F2786" s="5" t="s">
        <v>10</v>
      </c>
    </row>
    <row r="2787" spans="1:6" x14ac:dyDescent="0.25">
      <c r="A2787">
        <f t="shared" si="43"/>
        <v>2783</v>
      </c>
      <c r="B2787" s="1">
        <v>1795</v>
      </c>
      <c r="C2787" s="1" t="s">
        <v>3</v>
      </c>
      <c r="D2787" s="1">
        <v>0</v>
      </c>
      <c r="E2787" s="1">
        <v>103.164934</v>
      </c>
      <c r="F2787" s="5" t="s">
        <v>10</v>
      </c>
    </row>
    <row r="2788" spans="1:6" x14ac:dyDescent="0.25">
      <c r="A2788">
        <f t="shared" si="43"/>
        <v>2784</v>
      </c>
      <c r="B2788" s="1">
        <v>1796</v>
      </c>
      <c r="C2788" s="1" t="s">
        <v>3</v>
      </c>
      <c r="D2788" s="1">
        <v>0</v>
      </c>
      <c r="E2788" s="1">
        <v>538.46241299999997</v>
      </c>
      <c r="F2788" s="5" t="s">
        <v>10</v>
      </c>
    </row>
    <row r="2789" spans="1:6" x14ac:dyDescent="0.25">
      <c r="A2789">
        <f t="shared" si="43"/>
        <v>2785</v>
      </c>
      <c r="B2789" s="1">
        <v>1797</v>
      </c>
      <c r="C2789" s="1" t="s">
        <v>3</v>
      </c>
      <c r="D2789" s="1">
        <v>0</v>
      </c>
      <c r="E2789" s="1">
        <v>154.43019200000001</v>
      </c>
      <c r="F2789" s="5" t="s">
        <v>10</v>
      </c>
    </row>
    <row r="2790" spans="1:6" x14ac:dyDescent="0.25">
      <c r="A2790">
        <f t="shared" si="43"/>
        <v>2786</v>
      </c>
      <c r="B2790" s="1">
        <v>1798</v>
      </c>
      <c r="C2790" s="1" t="s">
        <v>3</v>
      </c>
      <c r="D2790" s="1">
        <v>0</v>
      </c>
      <c r="E2790" s="1">
        <v>101.44544500000001</v>
      </c>
      <c r="F2790" s="5" t="s">
        <v>10</v>
      </c>
    </row>
    <row r="2791" spans="1:6" x14ac:dyDescent="0.25">
      <c r="A2791">
        <f t="shared" si="43"/>
        <v>2787</v>
      </c>
      <c r="B2791" s="1">
        <v>1799</v>
      </c>
      <c r="C2791" s="1" t="s">
        <v>3</v>
      </c>
      <c r="D2791" s="1">
        <v>0</v>
      </c>
      <c r="E2791" s="1">
        <v>272.340374</v>
      </c>
      <c r="F2791" s="5" t="s">
        <v>10</v>
      </c>
    </row>
    <row r="2792" spans="1:6" x14ac:dyDescent="0.25">
      <c r="A2792">
        <f t="shared" si="43"/>
        <v>2788</v>
      </c>
      <c r="B2792" s="1">
        <v>1800</v>
      </c>
      <c r="C2792" s="1" t="s">
        <v>3</v>
      </c>
      <c r="D2792" s="1">
        <v>0</v>
      </c>
      <c r="E2792" s="1">
        <v>538.61193200000002</v>
      </c>
      <c r="F2792" s="5" t="s">
        <v>10</v>
      </c>
    </row>
    <row r="2793" spans="1:6" x14ac:dyDescent="0.25">
      <c r="A2793">
        <f t="shared" si="43"/>
        <v>2789</v>
      </c>
      <c r="B2793" s="1">
        <v>1801</v>
      </c>
      <c r="C2793" s="1" t="s">
        <v>3</v>
      </c>
      <c r="D2793" s="1">
        <v>0</v>
      </c>
      <c r="E2793" s="1">
        <v>593.82679299999995</v>
      </c>
      <c r="F2793" s="5" t="s">
        <v>10</v>
      </c>
    </row>
    <row r="2794" spans="1:6" x14ac:dyDescent="0.25">
      <c r="A2794">
        <f t="shared" si="43"/>
        <v>2790</v>
      </c>
      <c r="B2794" s="1">
        <v>1802</v>
      </c>
      <c r="C2794" s="1" t="s">
        <v>3</v>
      </c>
      <c r="D2794" s="1">
        <v>0</v>
      </c>
      <c r="E2794" s="1">
        <v>95.411922000000004</v>
      </c>
      <c r="F2794" s="5" t="s">
        <v>10</v>
      </c>
    </row>
    <row r="2795" spans="1:6" x14ac:dyDescent="0.25">
      <c r="A2795">
        <f t="shared" si="43"/>
        <v>2791</v>
      </c>
      <c r="B2795" s="1">
        <v>1803</v>
      </c>
      <c r="C2795" s="1" t="s">
        <v>3</v>
      </c>
      <c r="D2795" s="1">
        <v>0</v>
      </c>
      <c r="E2795" s="1">
        <v>234.82237799999999</v>
      </c>
      <c r="F2795" s="5" t="s">
        <v>10</v>
      </c>
    </row>
    <row r="2796" spans="1:6" x14ac:dyDescent="0.25">
      <c r="A2796">
        <f t="shared" si="43"/>
        <v>2792</v>
      </c>
      <c r="B2796" s="1">
        <v>1804</v>
      </c>
      <c r="C2796" s="1" t="s">
        <v>3</v>
      </c>
      <c r="D2796" s="1">
        <v>0</v>
      </c>
      <c r="E2796" s="1">
        <v>208.84528700000001</v>
      </c>
      <c r="F2796" s="5" t="s">
        <v>10</v>
      </c>
    </row>
    <row r="2797" spans="1:6" x14ac:dyDescent="0.25">
      <c r="A2797">
        <f t="shared" si="43"/>
        <v>2793</v>
      </c>
      <c r="B2797" s="1">
        <v>1805</v>
      </c>
      <c r="C2797" s="1" t="s">
        <v>3</v>
      </c>
      <c r="D2797" s="1">
        <v>0</v>
      </c>
      <c r="E2797" s="1">
        <v>533.30814799999996</v>
      </c>
      <c r="F2797" s="5" t="s">
        <v>10</v>
      </c>
    </row>
    <row r="2798" spans="1:6" x14ac:dyDescent="0.25">
      <c r="A2798">
        <f t="shared" si="43"/>
        <v>2794</v>
      </c>
      <c r="B2798" s="1">
        <v>1806</v>
      </c>
      <c r="C2798" s="1" t="s">
        <v>3</v>
      </c>
      <c r="D2798" s="1">
        <v>0</v>
      </c>
      <c r="E2798" s="1">
        <v>210.36388400000001</v>
      </c>
      <c r="F2798" s="5" t="s">
        <v>10</v>
      </c>
    </row>
    <row r="2799" spans="1:6" x14ac:dyDescent="0.25">
      <c r="A2799">
        <f t="shared" si="43"/>
        <v>2795</v>
      </c>
      <c r="B2799" s="1">
        <v>1807</v>
      </c>
      <c r="C2799" s="1" t="s">
        <v>3</v>
      </c>
      <c r="D2799" s="1">
        <v>0</v>
      </c>
      <c r="E2799" s="1">
        <v>1498.7141059999999</v>
      </c>
      <c r="F2799" s="5" t="s">
        <v>10</v>
      </c>
    </row>
    <row r="2800" spans="1:6" x14ac:dyDescent="0.25">
      <c r="A2800">
        <f t="shared" si="43"/>
        <v>2796</v>
      </c>
      <c r="B2800" s="1">
        <v>1808</v>
      </c>
      <c r="C2800" s="1" t="s">
        <v>3</v>
      </c>
      <c r="D2800" s="1">
        <v>0</v>
      </c>
      <c r="E2800" s="1">
        <v>749.85974099999999</v>
      </c>
      <c r="F2800" s="5" t="s">
        <v>10</v>
      </c>
    </row>
    <row r="2801" spans="1:6" x14ac:dyDescent="0.25">
      <c r="A2801">
        <f t="shared" si="43"/>
        <v>2797</v>
      </c>
      <c r="B2801" s="1">
        <v>1809</v>
      </c>
      <c r="C2801" s="1" t="s">
        <v>3</v>
      </c>
      <c r="D2801" s="1">
        <v>0</v>
      </c>
      <c r="E2801" s="1">
        <v>1020.6957159999999</v>
      </c>
      <c r="F2801" s="5" t="s">
        <v>10</v>
      </c>
    </row>
    <row r="2802" spans="1:6" x14ac:dyDescent="0.25">
      <c r="A2802">
        <f t="shared" si="43"/>
        <v>2798</v>
      </c>
      <c r="B2802" s="1">
        <v>1810</v>
      </c>
      <c r="C2802" s="1" t="s">
        <v>3</v>
      </c>
      <c r="D2802" s="1">
        <v>0</v>
      </c>
      <c r="E2802" s="1">
        <v>953.155258</v>
      </c>
      <c r="F2802" s="5" t="s">
        <v>10</v>
      </c>
    </row>
    <row r="2803" spans="1:6" x14ac:dyDescent="0.25">
      <c r="A2803">
        <f t="shared" si="43"/>
        <v>2799</v>
      </c>
      <c r="B2803" s="1">
        <v>1811</v>
      </c>
      <c r="C2803" s="1" t="s">
        <v>3</v>
      </c>
      <c r="D2803" s="1">
        <v>0</v>
      </c>
      <c r="E2803" s="1">
        <v>320.04799800000001</v>
      </c>
      <c r="F2803" s="5" t="s">
        <v>10</v>
      </c>
    </row>
    <row r="2804" spans="1:6" x14ac:dyDescent="0.25">
      <c r="A2804">
        <f t="shared" si="43"/>
        <v>2800</v>
      </c>
      <c r="B2804" s="1">
        <v>1861</v>
      </c>
      <c r="C2804" s="1" t="s">
        <v>3</v>
      </c>
      <c r="D2804" s="1">
        <v>0</v>
      </c>
      <c r="E2804" s="1">
        <v>1949.156144</v>
      </c>
      <c r="F2804" s="5" t="s">
        <v>10</v>
      </c>
    </row>
    <row r="2805" spans="1:6" x14ac:dyDescent="0.25">
      <c r="A2805">
        <f t="shared" si="43"/>
        <v>2801</v>
      </c>
      <c r="B2805" s="1">
        <v>1862</v>
      </c>
      <c r="C2805" s="1" t="s">
        <v>3</v>
      </c>
      <c r="D2805" s="1">
        <v>0</v>
      </c>
      <c r="E2805" s="1">
        <v>1225.481282</v>
      </c>
      <c r="F2805" s="5" t="s">
        <v>10</v>
      </c>
    </row>
    <row r="2806" spans="1:6" x14ac:dyDescent="0.25">
      <c r="A2806">
        <f t="shared" si="43"/>
        <v>2802</v>
      </c>
      <c r="B2806" s="1">
        <v>1863</v>
      </c>
      <c r="C2806" s="1" t="s">
        <v>3</v>
      </c>
      <c r="D2806" s="1">
        <v>0</v>
      </c>
      <c r="E2806" s="1">
        <v>873.41684499999997</v>
      </c>
      <c r="F2806" s="5" t="s">
        <v>10</v>
      </c>
    </row>
    <row r="2807" spans="1:6" x14ac:dyDescent="0.25">
      <c r="A2807">
        <f t="shared" si="43"/>
        <v>2803</v>
      </c>
      <c r="B2807" s="1">
        <v>1864</v>
      </c>
      <c r="C2807" s="1" t="s">
        <v>3</v>
      </c>
      <c r="D2807" s="1">
        <v>0</v>
      </c>
      <c r="E2807" s="1">
        <v>1114.893233</v>
      </c>
      <c r="F2807" s="5" t="s">
        <v>10</v>
      </c>
    </row>
    <row r="2808" spans="1:6" x14ac:dyDescent="0.25">
      <c r="A2808">
        <f t="shared" si="43"/>
        <v>2804</v>
      </c>
      <c r="B2808" s="1">
        <v>1884</v>
      </c>
      <c r="C2808" s="1" t="s">
        <v>3</v>
      </c>
      <c r="D2808" s="1">
        <v>0</v>
      </c>
      <c r="E2808" s="1">
        <v>407.33448399999997</v>
      </c>
      <c r="F2808" s="5" t="s">
        <v>10</v>
      </c>
    </row>
    <row r="2809" spans="1:6" x14ac:dyDescent="0.25">
      <c r="A2809">
        <f t="shared" si="43"/>
        <v>2805</v>
      </c>
      <c r="B2809" s="1">
        <v>1885</v>
      </c>
      <c r="C2809" s="1" t="s">
        <v>3</v>
      </c>
      <c r="D2809" s="1">
        <v>0</v>
      </c>
      <c r="E2809" s="1">
        <v>776.68166099999996</v>
      </c>
      <c r="F2809" s="5" t="s">
        <v>10</v>
      </c>
    </row>
    <row r="2810" spans="1:6" x14ac:dyDescent="0.25">
      <c r="A2810">
        <f t="shared" si="43"/>
        <v>2806</v>
      </c>
      <c r="B2810" s="1">
        <v>1944</v>
      </c>
      <c r="C2810" s="1" t="s">
        <v>3</v>
      </c>
      <c r="D2810" s="1">
        <v>0</v>
      </c>
      <c r="E2810" s="1">
        <v>653.68074300000001</v>
      </c>
      <c r="F2810" s="5" t="s">
        <v>10</v>
      </c>
    </row>
    <row r="2811" spans="1:6" x14ac:dyDescent="0.25">
      <c r="A2811">
        <f t="shared" si="43"/>
        <v>2807</v>
      </c>
      <c r="B2811" s="1">
        <v>1945</v>
      </c>
      <c r="C2811" s="1" t="s">
        <v>3</v>
      </c>
      <c r="D2811" s="1">
        <v>0</v>
      </c>
      <c r="E2811" s="1">
        <v>147.284121</v>
      </c>
      <c r="F2811" s="5" t="s">
        <v>10</v>
      </c>
    </row>
    <row r="2812" spans="1:6" x14ac:dyDescent="0.25">
      <c r="A2812">
        <f t="shared" si="43"/>
        <v>2808</v>
      </c>
      <c r="B2812" s="1">
        <v>1946</v>
      </c>
      <c r="C2812" s="1" t="s">
        <v>3</v>
      </c>
      <c r="D2812" s="1">
        <v>0</v>
      </c>
      <c r="E2812" s="1">
        <v>229.418792</v>
      </c>
      <c r="F2812" s="5" t="s">
        <v>10</v>
      </c>
    </row>
    <row r="2813" spans="1:6" x14ac:dyDescent="0.25">
      <c r="A2813">
        <f t="shared" si="43"/>
        <v>2809</v>
      </c>
      <c r="B2813" s="1">
        <v>1947</v>
      </c>
      <c r="C2813" s="1" t="s">
        <v>3</v>
      </c>
      <c r="D2813" s="1">
        <v>0</v>
      </c>
      <c r="E2813" s="1">
        <v>84.896528000000004</v>
      </c>
      <c r="F2813" s="5" t="s">
        <v>10</v>
      </c>
    </row>
    <row r="2814" spans="1:6" x14ac:dyDescent="0.25">
      <c r="A2814">
        <f t="shared" si="43"/>
        <v>2810</v>
      </c>
      <c r="B2814" s="1">
        <v>1958</v>
      </c>
      <c r="C2814" s="1" t="s">
        <v>3</v>
      </c>
      <c r="D2814" s="1">
        <v>0</v>
      </c>
      <c r="E2814" s="1">
        <v>673.90822800000001</v>
      </c>
      <c r="F2814" s="5" t="s">
        <v>10</v>
      </c>
    </row>
    <row r="2815" spans="1:6" x14ac:dyDescent="0.25">
      <c r="A2815">
        <f t="shared" si="43"/>
        <v>2811</v>
      </c>
      <c r="B2815" s="1">
        <v>1959</v>
      </c>
      <c r="C2815" s="1" t="s">
        <v>3</v>
      </c>
      <c r="D2815" s="1">
        <v>0</v>
      </c>
      <c r="E2815" s="1">
        <v>872.55508899999995</v>
      </c>
      <c r="F2815" s="5" t="s">
        <v>10</v>
      </c>
    </row>
    <row r="2816" spans="1:6" x14ac:dyDescent="0.25">
      <c r="A2816">
        <f t="shared" si="43"/>
        <v>2812</v>
      </c>
      <c r="B2816" s="1">
        <v>1960</v>
      </c>
      <c r="C2816" s="1" t="s">
        <v>3</v>
      </c>
      <c r="D2816" s="1">
        <v>0</v>
      </c>
      <c r="E2816" s="1">
        <v>900.78445199999999</v>
      </c>
      <c r="F2816" s="5" t="s">
        <v>10</v>
      </c>
    </row>
    <row r="2817" spans="1:6" x14ac:dyDescent="0.25">
      <c r="A2817">
        <f t="shared" si="43"/>
        <v>2813</v>
      </c>
      <c r="B2817" s="1">
        <v>1961</v>
      </c>
      <c r="C2817" s="1" t="s">
        <v>3</v>
      </c>
      <c r="D2817" s="1">
        <v>0</v>
      </c>
      <c r="E2817" s="1">
        <v>175.30906999999999</v>
      </c>
      <c r="F2817" s="5" t="s">
        <v>10</v>
      </c>
    </row>
    <row r="2818" spans="1:6" x14ac:dyDescent="0.25">
      <c r="A2818">
        <f t="shared" si="43"/>
        <v>2814</v>
      </c>
      <c r="B2818" s="1">
        <v>1962</v>
      </c>
      <c r="C2818" s="1" t="s">
        <v>3</v>
      </c>
      <c r="D2818" s="1">
        <v>0</v>
      </c>
      <c r="E2818" s="1">
        <v>79.649944000000005</v>
      </c>
      <c r="F2818" s="5" t="s">
        <v>10</v>
      </c>
    </row>
    <row r="2819" spans="1:6" x14ac:dyDescent="0.25">
      <c r="A2819">
        <f t="shared" si="43"/>
        <v>2815</v>
      </c>
      <c r="B2819" s="1">
        <v>1963</v>
      </c>
      <c r="C2819" s="1" t="s">
        <v>3</v>
      </c>
      <c r="D2819" s="1">
        <v>0</v>
      </c>
      <c r="E2819" s="1">
        <v>568.69565899999998</v>
      </c>
      <c r="F2819" s="5" t="s">
        <v>10</v>
      </c>
    </row>
    <row r="2820" spans="1:6" x14ac:dyDescent="0.25">
      <c r="A2820">
        <f t="shared" si="43"/>
        <v>2816</v>
      </c>
      <c r="B2820" s="1">
        <v>1968</v>
      </c>
      <c r="C2820" s="1" t="s">
        <v>3</v>
      </c>
      <c r="D2820" s="1">
        <v>0</v>
      </c>
      <c r="E2820" s="1">
        <v>63.432937000000003</v>
      </c>
      <c r="F2820" s="5" t="s">
        <v>10</v>
      </c>
    </row>
    <row r="2821" spans="1:6" x14ac:dyDescent="0.25">
      <c r="A2821">
        <f t="shared" si="43"/>
        <v>2817</v>
      </c>
      <c r="B2821" s="1">
        <v>2074</v>
      </c>
      <c r="C2821" s="1" t="s">
        <v>3</v>
      </c>
      <c r="D2821" s="1">
        <v>0</v>
      </c>
      <c r="E2821" s="1">
        <v>657.79701499999999</v>
      </c>
      <c r="F2821" s="5" t="s">
        <v>10</v>
      </c>
    </row>
    <row r="2822" spans="1:6" x14ac:dyDescent="0.25">
      <c r="A2822">
        <f t="shared" si="43"/>
        <v>2818</v>
      </c>
      <c r="B2822" s="1">
        <v>2075</v>
      </c>
      <c r="C2822" s="1" t="s">
        <v>3</v>
      </c>
      <c r="D2822" s="1">
        <v>0</v>
      </c>
      <c r="E2822" s="1">
        <v>651.68228299999998</v>
      </c>
      <c r="F2822" s="5" t="s">
        <v>10</v>
      </c>
    </row>
    <row r="2823" spans="1:6" x14ac:dyDescent="0.25">
      <c r="A2823">
        <f t="shared" ref="A2823:A2886" si="44">A2822+1</f>
        <v>2819</v>
      </c>
      <c r="B2823" s="1">
        <v>2076</v>
      </c>
      <c r="C2823" s="1" t="s">
        <v>3</v>
      </c>
      <c r="D2823" s="1">
        <v>0</v>
      </c>
      <c r="E2823" s="1">
        <v>607.16967299999999</v>
      </c>
      <c r="F2823" s="5" t="s">
        <v>10</v>
      </c>
    </row>
    <row r="2824" spans="1:6" x14ac:dyDescent="0.25">
      <c r="A2824">
        <f t="shared" si="44"/>
        <v>2820</v>
      </c>
      <c r="B2824" s="1">
        <v>2077</v>
      </c>
      <c r="C2824" s="1" t="s">
        <v>3</v>
      </c>
      <c r="D2824" s="1">
        <v>0</v>
      </c>
      <c r="E2824" s="1">
        <v>555.78068199999996</v>
      </c>
      <c r="F2824" s="5" t="s">
        <v>10</v>
      </c>
    </row>
    <row r="2825" spans="1:6" x14ac:dyDescent="0.25">
      <c r="A2825">
        <f t="shared" si="44"/>
        <v>2821</v>
      </c>
      <c r="B2825" s="1">
        <v>2078</v>
      </c>
      <c r="C2825" s="1" t="s">
        <v>3</v>
      </c>
      <c r="D2825" s="1">
        <v>0</v>
      </c>
      <c r="E2825" s="1">
        <v>357.86361900000003</v>
      </c>
      <c r="F2825" s="5" t="s">
        <v>10</v>
      </c>
    </row>
    <row r="2826" spans="1:6" x14ac:dyDescent="0.25">
      <c r="A2826">
        <f t="shared" si="44"/>
        <v>2822</v>
      </c>
      <c r="B2826" s="1">
        <v>2079</v>
      </c>
      <c r="C2826" s="1" t="s">
        <v>3</v>
      </c>
      <c r="D2826" s="1">
        <v>0</v>
      </c>
      <c r="E2826" s="1">
        <v>436.60481600000003</v>
      </c>
      <c r="F2826" s="5" t="s">
        <v>10</v>
      </c>
    </row>
    <row r="2827" spans="1:6" x14ac:dyDescent="0.25">
      <c r="A2827">
        <f t="shared" si="44"/>
        <v>2823</v>
      </c>
      <c r="B2827" s="1">
        <v>2080</v>
      </c>
      <c r="C2827" s="1" t="s">
        <v>3</v>
      </c>
      <c r="D2827" s="1">
        <v>0</v>
      </c>
      <c r="E2827" s="1">
        <v>618.31440899999996</v>
      </c>
      <c r="F2827" s="5" t="s">
        <v>10</v>
      </c>
    </row>
    <row r="2828" spans="1:6" x14ac:dyDescent="0.25">
      <c r="A2828">
        <f t="shared" si="44"/>
        <v>2824</v>
      </c>
      <c r="B2828" s="1">
        <v>2081</v>
      </c>
      <c r="C2828" s="1" t="s">
        <v>3</v>
      </c>
      <c r="D2828" s="1">
        <v>0</v>
      </c>
      <c r="E2828" s="1">
        <v>627.241398</v>
      </c>
      <c r="F2828" s="5" t="s">
        <v>10</v>
      </c>
    </row>
    <row r="2829" spans="1:6" x14ac:dyDescent="0.25">
      <c r="A2829">
        <f t="shared" si="44"/>
        <v>2825</v>
      </c>
      <c r="B2829" s="1">
        <v>2082</v>
      </c>
      <c r="C2829" s="1" t="s">
        <v>3</v>
      </c>
      <c r="D2829" s="1">
        <v>0</v>
      </c>
      <c r="E2829" s="1">
        <v>2247.0923079999998</v>
      </c>
      <c r="F2829" s="5" t="s">
        <v>10</v>
      </c>
    </row>
    <row r="2830" spans="1:6" x14ac:dyDescent="0.25">
      <c r="A2830">
        <f t="shared" si="44"/>
        <v>2826</v>
      </c>
      <c r="B2830" s="1">
        <v>2083</v>
      </c>
      <c r="C2830" s="1" t="s">
        <v>3</v>
      </c>
      <c r="D2830" s="1">
        <v>0</v>
      </c>
      <c r="E2830" s="1">
        <v>684.63398600000005</v>
      </c>
      <c r="F2830" s="5" t="s">
        <v>10</v>
      </c>
    </row>
    <row r="2831" spans="1:6" x14ac:dyDescent="0.25">
      <c r="A2831">
        <f t="shared" si="44"/>
        <v>2827</v>
      </c>
      <c r="B2831" s="1">
        <v>2084</v>
      </c>
      <c r="C2831" s="1" t="s">
        <v>3</v>
      </c>
      <c r="D2831" s="1">
        <v>0</v>
      </c>
      <c r="E2831" s="1">
        <v>757.88681999999994</v>
      </c>
      <c r="F2831" s="5" t="s">
        <v>10</v>
      </c>
    </row>
    <row r="2832" spans="1:6" x14ac:dyDescent="0.25">
      <c r="A2832">
        <f t="shared" si="44"/>
        <v>2828</v>
      </c>
      <c r="B2832" s="1">
        <v>2085</v>
      </c>
      <c r="C2832" s="1" t="s">
        <v>3</v>
      </c>
      <c r="D2832" s="1">
        <v>0</v>
      </c>
      <c r="E2832" s="1">
        <v>511.423654</v>
      </c>
      <c r="F2832" s="5" t="s">
        <v>10</v>
      </c>
    </row>
    <row r="2833" spans="1:6" x14ac:dyDescent="0.25">
      <c r="A2833">
        <f t="shared" si="44"/>
        <v>2829</v>
      </c>
      <c r="B2833" s="1">
        <v>2086</v>
      </c>
      <c r="C2833" s="1" t="s">
        <v>3</v>
      </c>
      <c r="D2833" s="1">
        <v>0</v>
      </c>
      <c r="E2833" s="1">
        <v>457.81656600000002</v>
      </c>
      <c r="F2833" s="5" t="s">
        <v>10</v>
      </c>
    </row>
    <row r="2834" spans="1:6" x14ac:dyDescent="0.25">
      <c r="A2834">
        <f t="shared" si="44"/>
        <v>2830</v>
      </c>
      <c r="B2834" s="1">
        <v>2087</v>
      </c>
      <c r="C2834" s="1" t="s">
        <v>3</v>
      </c>
      <c r="D2834" s="1">
        <v>0</v>
      </c>
      <c r="E2834" s="1">
        <v>398.54942899999998</v>
      </c>
      <c r="F2834" s="5" t="s">
        <v>10</v>
      </c>
    </row>
    <row r="2835" spans="1:6" x14ac:dyDescent="0.25">
      <c r="A2835">
        <f t="shared" si="44"/>
        <v>2831</v>
      </c>
      <c r="B2835" s="1">
        <v>2088</v>
      </c>
      <c r="C2835" s="1" t="s">
        <v>3</v>
      </c>
      <c r="D2835" s="1">
        <v>0</v>
      </c>
      <c r="E2835" s="1">
        <v>404.82359300000002</v>
      </c>
      <c r="F2835" s="5" t="s">
        <v>10</v>
      </c>
    </row>
    <row r="2836" spans="1:6" x14ac:dyDescent="0.25">
      <c r="A2836">
        <f t="shared" si="44"/>
        <v>2832</v>
      </c>
      <c r="B2836" s="1">
        <v>2089</v>
      </c>
      <c r="C2836" s="1" t="s">
        <v>3</v>
      </c>
      <c r="D2836" s="1">
        <v>0</v>
      </c>
      <c r="E2836" s="1">
        <v>276.55762800000002</v>
      </c>
      <c r="F2836" s="5" t="s">
        <v>10</v>
      </c>
    </row>
    <row r="2837" spans="1:6" x14ac:dyDescent="0.25">
      <c r="A2837">
        <f t="shared" si="44"/>
        <v>2833</v>
      </c>
      <c r="B2837" s="1">
        <v>2090</v>
      </c>
      <c r="C2837" s="1" t="s">
        <v>3</v>
      </c>
      <c r="D2837" s="1">
        <v>0</v>
      </c>
      <c r="E2837" s="1">
        <v>356.749145</v>
      </c>
      <c r="F2837" s="5" t="s">
        <v>10</v>
      </c>
    </row>
    <row r="2838" spans="1:6" x14ac:dyDescent="0.25">
      <c r="A2838">
        <f t="shared" si="44"/>
        <v>2834</v>
      </c>
      <c r="B2838" s="1">
        <v>2091</v>
      </c>
      <c r="C2838" s="1" t="s">
        <v>3</v>
      </c>
      <c r="D2838" s="1">
        <v>0</v>
      </c>
      <c r="E2838" s="1">
        <v>116.85171200000001</v>
      </c>
      <c r="F2838" s="5" t="s">
        <v>10</v>
      </c>
    </row>
    <row r="2839" spans="1:6" x14ac:dyDescent="0.25">
      <c r="A2839">
        <f t="shared" si="44"/>
        <v>2835</v>
      </c>
      <c r="B2839" s="1">
        <v>2092</v>
      </c>
      <c r="C2839" s="1" t="s">
        <v>3</v>
      </c>
      <c r="D2839" s="1">
        <v>0</v>
      </c>
      <c r="E2839" s="1">
        <v>324.56382100000002</v>
      </c>
      <c r="F2839" s="5" t="s">
        <v>10</v>
      </c>
    </row>
    <row r="2840" spans="1:6" x14ac:dyDescent="0.25">
      <c r="A2840">
        <f t="shared" si="44"/>
        <v>2836</v>
      </c>
      <c r="B2840" s="1">
        <v>2093</v>
      </c>
      <c r="C2840" s="1" t="s">
        <v>3</v>
      </c>
      <c r="D2840" s="1">
        <v>0</v>
      </c>
      <c r="E2840" s="1">
        <v>328.89290699999998</v>
      </c>
      <c r="F2840" s="5" t="s">
        <v>10</v>
      </c>
    </row>
    <row r="2841" spans="1:6" x14ac:dyDescent="0.25">
      <c r="A2841">
        <f t="shared" si="44"/>
        <v>2837</v>
      </c>
      <c r="B2841" s="1">
        <v>2094</v>
      </c>
      <c r="C2841" s="1" t="s">
        <v>3</v>
      </c>
      <c r="D2841" s="1">
        <v>0</v>
      </c>
      <c r="E2841" s="1">
        <v>329.60415399999999</v>
      </c>
      <c r="F2841" s="5" t="s">
        <v>10</v>
      </c>
    </row>
    <row r="2842" spans="1:6" x14ac:dyDescent="0.25">
      <c r="A2842">
        <f t="shared" si="44"/>
        <v>2838</v>
      </c>
      <c r="B2842" s="1">
        <v>2095</v>
      </c>
      <c r="C2842" s="1" t="s">
        <v>3</v>
      </c>
      <c r="D2842" s="1">
        <v>0</v>
      </c>
      <c r="E2842" s="1">
        <v>190.53530900000001</v>
      </c>
      <c r="F2842" s="5" t="s">
        <v>10</v>
      </c>
    </row>
    <row r="2843" spans="1:6" x14ac:dyDescent="0.25">
      <c r="A2843">
        <f t="shared" si="44"/>
        <v>2839</v>
      </c>
      <c r="B2843" s="1">
        <v>2096</v>
      </c>
      <c r="C2843" s="1" t="s">
        <v>3</v>
      </c>
      <c r="D2843" s="1">
        <v>0</v>
      </c>
      <c r="E2843" s="1">
        <v>758.33064999999999</v>
      </c>
      <c r="F2843" s="5" t="s">
        <v>10</v>
      </c>
    </row>
    <row r="2844" spans="1:6" x14ac:dyDescent="0.25">
      <c r="A2844">
        <f t="shared" si="44"/>
        <v>2840</v>
      </c>
      <c r="B2844" s="1">
        <v>2097</v>
      </c>
      <c r="C2844" s="1" t="s">
        <v>3</v>
      </c>
      <c r="D2844" s="1">
        <v>0</v>
      </c>
      <c r="E2844" s="1">
        <v>261.19633900000002</v>
      </c>
      <c r="F2844" s="5" t="s">
        <v>10</v>
      </c>
    </row>
    <row r="2845" spans="1:6" x14ac:dyDescent="0.25">
      <c r="A2845">
        <f t="shared" si="44"/>
        <v>2841</v>
      </c>
      <c r="B2845" s="1">
        <v>2098</v>
      </c>
      <c r="C2845" s="1" t="s">
        <v>3</v>
      </c>
      <c r="D2845" s="1">
        <v>0</v>
      </c>
      <c r="E2845" s="1">
        <v>320.81717400000002</v>
      </c>
      <c r="F2845" s="5" t="s">
        <v>10</v>
      </c>
    </row>
    <row r="2846" spans="1:6" x14ac:dyDescent="0.25">
      <c r="A2846">
        <f t="shared" si="44"/>
        <v>2842</v>
      </c>
      <c r="B2846" s="1">
        <v>2099</v>
      </c>
      <c r="C2846" s="1" t="s">
        <v>3</v>
      </c>
      <c r="D2846" s="1">
        <v>0</v>
      </c>
      <c r="E2846" s="1">
        <v>276.01491700000003</v>
      </c>
      <c r="F2846" s="5" t="s">
        <v>10</v>
      </c>
    </row>
    <row r="2847" spans="1:6" x14ac:dyDescent="0.25">
      <c r="A2847">
        <f t="shared" si="44"/>
        <v>2843</v>
      </c>
      <c r="B2847" s="1">
        <v>2100</v>
      </c>
      <c r="C2847" s="1" t="s">
        <v>3</v>
      </c>
      <c r="D2847" s="1">
        <v>0</v>
      </c>
      <c r="E2847" s="1">
        <v>383.909538</v>
      </c>
      <c r="F2847" s="5" t="s">
        <v>10</v>
      </c>
    </row>
    <row r="2848" spans="1:6" x14ac:dyDescent="0.25">
      <c r="A2848">
        <f t="shared" si="44"/>
        <v>2844</v>
      </c>
      <c r="B2848" s="1">
        <v>2101</v>
      </c>
      <c r="C2848" s="1" t="s">
        <v>3</v>
      </c>
      <c r="D2848" s="1">
        <v>0</v>
      </c>
      <c r="E2848" s="1">
        <v>275.66839399999998</v>
      </c>
      <c r="F2848" s="5" t="s">
        <v>10</v>
      </c>
    </row>
    <row r="2849" spans="1:6" x14ac:dyDescent="0.25">
      <c r="A2849">
        <f t="shared" si="44"/>
        <v>2845</v>
      </c>
      <c r="B2849" s="1">
        <v>2102</v>
      </c>
      <c r="C2849" s="1" t="s">
        <v>3</v>
      </c>
      <c r="D2849" s="1">
        <v>0</v>
      </c>
      <c r="E2849" s="1">
        <v>785.37623499999995</v>
      </c>
      <c r="F2849" s="5" t="s">
        <v>10</v>
      </c>
    </row>
    <row r="2850" spans="1:6" x14ac:dyDescent="0.25">
      <c r="A2850">
        <f t="shared" si="44"/>
        <v>2846</v>
      </c>
      <c r="B2850" s="1">
        <v>2104</v>
      </c>
      <c r="C2850" s="1" t="s">
        <v>3</v>
      </c>
      <c r="D2850" s="1">
        <v>0</v>
      </c>
      <c r="E2850" s="1">
        <v>231.93405799999999</v>
      </c>
      <c r="F2850" s="5" t="s">
        <v>10</v>
      </c>
    </row>
    <row r="2851" spans="1:6" x14ac:dyDescent="0.25">
      <c r="A2851">
        <f t="shared" si="44"/>
        <v>2847</v>
      </c>
      <c r="B2851" s="1">
        <v>2105</v>
      </c>
      <c r="C2851" s="1" t="s">
        <v>3</v>
      </c>
      <c r="D2851" s="1">
        <v>0</v>
      </c>
      <c r="E2851" s="1">
        <v>77.420734999999993</v>
      </c>
      <c r="F2851" s="5" t="s">
        <v>10</v>
      </c>
    </row>
    <row r="2852" spans="1:6" x14ac:dyDescent="0.25">
      <c r="A2852">
        <f t="shared" si="44"/>
        <v>2848</v>
      </c>
      <c r="B2852" s="1">
        <v>2106</v>
      </c>
      <c r="C2852" s="1" t="s">
        <v>3</v>
      </c>
      <c r="D2852" s="1">
        <v>0</v>
      </c>
      <c r="E2852" s="1">
        <v>76.401291999999998</v>
      </c>
      <c r="F2852" s="5" t="s">
        <v>10</v>
      </c>
    </row>
    <row r="2853" spans="1:6" x14ac:dyDescent="0.25">
      <c r="A2853">
        <f t="shared" si="44"/>
        <v>2849</v>
      </c>
      <c r="B2853" s="1">
        <v>2107</v>
      </c>
      <c r="C2853" s="1" t="s">
        <v>3</v>
      </c>
      <c r="D2853" s="1">
        <v>0</v>
      </c>
      <c r="E2853" s="1">
        <v>376.56885299999999</v>
      </c>
      <c r="F2853" s="5" t="s">
        <v>10</v>
      </c>
    </row>
    <row r="2854" spans="1:6" x14ac:dyDescent="0.25">
      <c r="A2854">
        <f t="shared" si="44"/>
        <v>2850</v>
      </c>
      <c r="B2854" s="1">
        <v>2108</v>
      </c>
      <c r="C2854" s="1" t="s">
        <v>3</v>
      </c>
      <c r="D2854" s="1">
        <v>0</v>
      </c>
      <c r="E2854" s="1">
        <v>707.79711499999996</v>
      </c>
      <c r="F2854" s="5" t="s">
        <v>10</v>
      </c>
    </row>
    <row r="2855" spans="1:6" x14ac:dyDescent="0.25">
      <c r="A2855">
        <f t="shared" si="44"/>
        <v>2851</v>
      </c>
      <c r="B2855" s="1">
        <v>2109</v>
      </c>
      <c r="C2855" s="1" t="s">
        <v>3</v>
      </c>
      <c r="D2855" s="1">
        <v>0</v>
      </c>
      <c r="E2855" s="1">
        <v>305.02413200000001</v>
      </c>
      <c r="F2855" s="5" t="s">
        <v>10</v>
      </c>
    </row>
    <row r="2856" spans="1:6" x14ac:dyDescent="0.25">
      <c r="A2856">
        <f t="shared" si="44"/>
        <v>2852</v>
      </c>
      <c r="B2856" s="1">
        <v>2110</v>
      </c>
      <c r="C2856" s="1" t="s">
        <v>3</v>
      </c>
      <c r="D2856" s="1">
        <v>0</v>
      </c>
      <c r="E2856" s="1">
        <v>261.49350900000002</v>
      </c>
      <c r="F2856" s="5" t="s">
        <v>10</v>
      </c>
    </row>
    <row r="2857" spans="1:6" x14ac:dyDescent="0.25">
      <c r="A2857">
        <f t="shared" si="44"/>
        <v>2853</v>
      </c>
      <c r="B2857" s="1">
        <v>2111</v>
      </c>
      <c r="C2857" s="1" t="s">
        <v>3</v>
      </c>
      <c r="D2857" s="1">
        <v>0</v>
      </c>
      <c r="E2857" s="1">
        <v>311.56868900000001</v>
      </c>
      <c r="F2857" s="5" t="s">
        <v>10</v>
      </c>
    </row>
    <row r="2858" spans="1:6" x14ac:dyDescent="0.25">
      <c r="A2858">
        <f t="shared" si="44"/>
        <v>2854</v>
      </c>
      <c r="B2858" s="1">
        <v>2112</v>
      </c>
      <c r="C2858" s="1" t="s">
        <v>3</v>
      </c>
      <c r="D2858" s="1">
        <v>0</v>
      </c>
      <c r="E2858" s="1">
        <v>309.875452</v>
      </c>
      <c r="F2858" s="5" t="s">
        <v>10</v>
      </c>
    </row>
    <row r="2859" spans="1:6" x14ac:dyDescent="0.25">
      <c r="A2859">
        <f t="shared" si="44"/>
        <v>2855</v>
      </c>
      <c r="B2859" s="1">
        <v>2113</v>
      </c>
      <c r="C2859" s="1" t="s">
        <v>3</v>
      </c>
      <c r="D2859" s="1">
        <v>0</v>
      </c>
      <c r="E2859" s="1">
        <v>285.29542900000001</v>
      </c>
      <c r="F2859" s="5" t="s">
        <v>10</v>
      </c>
    </row>
    <row r="2860" spans="1:6" x14ac:dyDescent="0.25">
      <c r="A2860">
        <f t="shared" si="44"/>
        <v>2856</v>
      </c>
      <c r="B2860" s="1">
        <v>2114</v>
      </c>
      <c r="C2860" s="1" t="s">
        <v>3</v>
      </c>
      <c r="D2860" s="1">
        <v>0</v>
      </c>
      <c r="E2860" s="1">
        <v>287.245408</v>
      </c>
      <c r="F2860" s="5" t="s">
        <v>10</v>
      </c>
    </row>
    <row r="2861" spans="1:6" x14ac:dyDescent="0.25">
      <c r="A2861">
        <f t="shared" si="44"/>
        <v>2857</v>
      </c>
      <c r="B2861" s="1">
        <v>2115</v>
      </c>
      <c r="C2861" s="1" t="s">
        <v>3</v>
      </c>
      <c r="D2861" s="1">
        <v>0</v>
      </c>
      <c r="E2861" s="1">
        <v>148.859925</v>
      </c>
      <c r="F2861" s="5" t="s">
        <v>10</v>
      </c>
    </row>
    <row r="2862" spans="1:6" x14ac:dyDescent="0.25">
      <c r="A2862">
        <f t="shared" si="44"/>
        <v>2858</v>
      </c>
      <c r="B2862" s="1">
        <v>2116</v>
      </c>
      <c r="C2862" s="1" t="s">
        <v>3</v>
      </c>
      <c r="D2862" s="1">
        <v>0</v>
      </c>
      <c r="E2862" s="1">
        <v>263.53694300000001</v>
      </c>
      <c r="F2862" s="5" t="s">
        <v>10</v>
      </c>
    </row>
    <row r="2863" spans="1:6" x14ac:dyDescent="0.25">
      <c r="A2863">
        <f t="shared" si="44"/>
        <v>2859</v>
      </c>
      <c r="B2863" s="1">
        <v>2117</v>
      </c>
      <c r="C2863" s="1" t="s">
        <v>3</v>
      </c>
      <c r="D2863" s="1">
        <v>0</v>
      </c>
      <c r="E2863" s="1">
        <v>323.59565700000002</v>
      </c>
      <c r="F2863" s="5" t="s">
        <v>10</v>
      </c>
    </row>
    <row r="2864" spans="1:6" x14ac:dyDescent="0.25">
      <c r="A2864">
        <f t="shared" si="44"/>
        <v>2860</v>
      </c>
      <c r="B2864" s="1">
        <v>2118</v>
      </c>
      <c r="C2864" s="1" t="s">
        <v>3</v>
      </c>
      <c r="D2864" s="1">
        <v>0</v>
      </c>
      <c r="E2864" s="1">
        <v>297.81750599999998</v>
      </c>
      <c r="F2864" s="5" t="s">
        <v>10</v>
      </c>
    </row>
    <row r="2865" spans="1:6" x14ac:dyDescent="0.25">
      <c r="A2865">
        <f t="shared" si="44"/>
        <v>2861</v>
      </c>
      <c r="B2865" s="1">
        <v>2120</v>
      </c>
      <c r="C2865" s="1" t="s">
        <v>3</v>
      </c>
      <c r="D2865" s="1">
        <v>0</v>
      </c>
      <c r="E2865" s="1">
        <v>423.21468199999998</v>
      </c>
      <c r="F2865" s="5" t="s">
        <v>10</v>
      </c>
    </row>
    <row r="2866" spans="1:6" x14ac:dyDescent="0.25">
      <c r="A2866">
        <f t="shared" si="44"/>
        <v>2862</v>
      </c>
      <c r="B2866" s="1">
        <v>2121</v>
      </c>
      <c r="C2866" s="1" t="s">
        <v>3</v>
      </c>
      <c r="D2866" s="1">
        <v>0</v>
      </c>
      <c r="E2866" s="1">
        <v>202.53316699999999</v>
      </c>
      <c r="F2866" s="5" t="s">
        <v>10</v>
      </c>
    </row>
    <row r="2867" spans="1:6" x14ac:dyDescent="0.25">
      <c r="A2867">
        <f t="shared" si="44"/>
        <v>2863</v>
      </c>
      <c r="B2867" s="1">
        <v>2122</v>
      </c>
      <c r="C2867" s="1" t="s">
        <v>3</v>
      </c>
      <c r="D2867" s="1">
        <v>0</v>
      </c>
      <c r="E2867" s="1">
        <v>264.40185000000002</v>
      </c>
      <c r="F2867" s="5" t="s">
        <v>10</v>
      </c>
    </row>
    <row r="2868" spans="1:6" x14ac:dyDescent="0.25">
      <c r="A2868">
        <f t="shared" si="44"/>
        <v>2864</v>
      </c>
      <c r="B2868" s="1">
        <v>2123</v>
      </c>
      <c r="C2868" s="1" t="s">
        <v>3</v>
      </c>
      <c r="D2868" s="1">
        <v>0</v>
      </c>
      <c r="E2868" s="1">
        <v>279.677209</v>
      </c>
      <c r="F2868" s="5" t="s">
        <v>10</v>
      </c>
    </row>
    <row r="2869" spans="1:6" x14ac:dyDescent="0.25">
      <c r="A2869">
        <f t="shared" si="44"/>
        <v>2865</v>
      </c>
      <c r="B2869" s="1">
        <v>2124</v>
      </c>
      <c r="C2869" s="1" t="s">
        <v>3</v>
      </c>
      <c r="D2869" s="1">
        <v>0</v>
      </c>
      <c r="E2869" s="1">
        <v>380.455422</v>
      </c>
      <c r="F2869" s="5" t="s">
        <v>10</v>
      </c>
    </row>
    <row r="2870" spans="1:6" x14ac:dyDescent="0.25">
      <c r="A2870">
        <f t="shared" si="44"/>
        <v>2866</v>
      </c>
      <c r="B2870" s="1">
        <v>2125</v>
      </c>
      <c r="C2870" s="1" t="s">
        <v>3</v>
      </c>
      <c r="D2870" s="1">
        <v>0</v>
      </c>
      <c r="E2870" s="1">
        <v>265.547214</v>
      </c>
      <c r="F2870" s="5" t="s">
        <v>10</v>
      </c>
    </row>
    <row r="2871" spans="1:6" x14ac:dyDescent="0.25">
      <c r="A2871">
        <f t="shared" si="44"/>
        <v>2867</v>
      </c>
      <c r="B2871" s="1">
        <v>2126</v>
      </c>
      <c r="C2871" s="1" t="s">
        <v>3</v>
      </c>
      <c r="D2871" s="1">
        <v>0</v>
      </c>
      <c r="E2871" s="1">
        <v>272.764252</v>
      </c>
      <c r="F2871" s="5" t="s">
        <v>10</v>
      </c>
    </row>
    <row r="2872" spans="1:6" x14ac:dyDescent="0.25">
      <c r="A2872">
        <f t="shared" si="44"/>
        <v>2868</v>
      </c>
      <c r="B2872" s="1">
        <v>2127</v>
      </c>
      <c r="C2872" s="1" t="s">
        <v>3</v>
      </c>
      <c r="D2872" s="1">
        <v>0</v>
      </c>
      <c r="E2872" s="1">
        <v>332.94197400000002</v>
      </c>
      <c r="F2872" s="5" t="s">
        <v>10</v>
      </c>
    </row>
    <row r="2873" spans="1:6" x14ac:dyDescent="0.25">
      <c r="A2873">
        <f t="shared" si="44"/>
        <v>2869</v>
      </c>
      <c r="B2873" s="1">
        <v>2128</v>
      </c>
      <c r="C2873" s="1" t="s">
        <v>3</v>
      </c>
      <c r="D2873" s="1">
        <v>0</v>
      </c>
      <c r="E2873" s="1">
        <v>284.381169</v>
      </c>
      <c r="F2873" s="5" t="s">
        <v>10</v>
      </c>
    </row>
    <row r="2874" spans="1:6" x14ac:dyDescent="0.25">
      <c r="A2874">
        <f t="shared" si="44"/>
        <v>2870</v>
      </c>
      <c r="B2874" s="1">
        <v>2129</v>
      </c>
      <c r="C2874" s="1" t="s">
        <v>3</v>
      </c>
      <c r="D2874" s="1">
        <v>0</v>
      </c>
      <c r="E2874" s="1">
        <v>339.114982</v>
      </c>
      <c r="F2874" s="5" t="s">
        <v>10</v>
      </c>
    </row>
    <row r="2875" spans="1:6" x14ac:dyDescent="0.25">
      <c r="A2875">
        <f t="shared" si="44"/>
        <v>2871</v>
      </c>
      <c r="B2875" s="1">
        <v>2130</v>
      </c>
      <c r="C2875" s="1" t="s">
        <v>3</v>
      </c>
      <c r="D2875" s="1">
        <v>0</v>
      </c>
      <c r="E2875" s="1">
        <v>779.906161</v>
      </c>
      <c r="F2875" s="5" t="s">
        <v>10</v>
      </c>
    </row>
    <row r="2876" spans="1:6" x14ac:dyDescent="0.25">
      <c r="A2876">
        <f t="shared" si="44"/>
        <v>2872</v>
      </c>
      <c r="B2876" s="1">
        <v>2131</v>
      </c>
      <c r="C2876" s="1" t="s">
        <v>3</v>
      </c>
      <c r="D2876" s="1">
        <v>0</v>
      </c>
      <c r="E2876" s="1">
        <v>839.73832300000004</v>
      </c>
      <c r="F2876" s="5" t="s">
        <v>10</v>
      </c>
    </row>
    <row r="2877" spans="1:6" x14ac:dyDescent="0.25">
      <c r="A2877">
        <f t="shared" si="44"/>
        <v>2873</v>
      </c>
      <c r="B2877" s="1">
        <v>2132</v>
      </c>
      <c r="C2877" s="1" t="s">
        <v>3</v>
      </c>
      <c r="D2877" s="1">
        <v>0</v>
      </c>
      <c r="E2877" s="1">
        <v>280.28756099999998</v>
      </c>
      <c r="F2877" s="5" t="s">
        <v>10</v>
      </c>
    </row>
    <row r="2878" spans="1:6" x14ac:dyDescent="0.25">
      <c r="A2878">
        <f t="shared" si="44"/>
        <v>2874</v>
      </c>
      <c r="B2878" s="1">
        <v>2134</v>
      </c>
      <c r="C2878" s="1" t="s">
        <v>3</v>
      </c>
      <c r="D2878" s="1">
        <v>0</v>
      </c>
      <c r="E2878" s="1">
        <v>497.16161299999999</v>
      </c>
      <c r="F2878" s="5" t="s">
        <v>10</v>
      </c>
    </row>
    <row r="2879" spans="1:6" x14ac:dyDescent="0.25">
      <c r="A2879">
        <f t="shared" si="44"/>
        <v>2875</v>
      </c>
      <c r="B2879" s="1">
        <v>2135</v>
      </c>
      <c r="C2879" s="1" t="s">
        <v>3</v>
      </c>
      <c r="D2879" s="1">
        <v>0</v>
      </c>
      <c r="E2879" s="1">
        <v>377.64412399999998</v>
      </c>
      <c r="F2879" s="5" t="s">
        <v>10</v>
      </c>
    </row>
    <row r="2880" spans="1:6" x14ac:dyDescent="0.25">
      <c r="A2880">
        <f t="shared" si="44"/>
        <v>2876</v>
      </c>
      <c r="B2880" s="1">
        <v>2136</v>
      </c>
      <c r="C2880" s="1" t="s">
        <v>3</v>
      </c>
      <c r="D2880" s="1">
        <v>0</v>
      </c>
      <c r="E2880" s="1">
        <v>334.09005000000002</v>
      </c>
      <c r="F2880" s="5" t="s">
        <v>10</v>
      </c>
    </row>
    <row r="2881" spans="1:6" x14ac:dyDescent="0.25">
      <c r="A2881">
        <f t="shared" si="44"/>
        <v>2877</v>
      </c>
      <c r="B2881" s="1">
        <v>2137</v>
      </c>
      <c r="C2881" s="1" t="s">
        <v>3</v>
      </c>
      <c r="D2881" s="1">
        <v>0</v>
      </c>
      <c r="E2881" s="1">
        <v>347.32932399999999</v>
      </c>
      <c r="F2881" s="5" t="s">
        <v>10</v>
      </c>
    </row>
    <row r="2882" spans="1:6" x14ac:dyDescent="0.25">
      <c r="A2882">
        <f t="shared" si="44"/>
        <v>2878</v>
      </c>
      <c r="B2882" s="1">
        <v>2138</v>
      </c>
      <c r="C2882" s="1" t="s">
        <v>3</v>
      </c>
      <c r="D2882" s="1">
        <v>0</v>
      </c>
      <c r="E2882" s="1">
        <v>404.76111400000002</v>
      </c>
      <c r="F2882" s="5" t="s">
        <v>10</v>
      </c>
    </row>
    <row r="2883" spans="1:6" x14ac:dyDescent="0.25">
      <c r="A2883">
        <f t="shared" si="44"/>
        <v>2879</v>
      </c>
      <c r="B2883" s="1">
        <v>2139</v>
      </c>
      <c r="C2883" s="1" t="s">
        <v>3</v>
      </c>
      <c r="D2883" s="1">
        <v>0</v>
      </c>
      <c r="E2883" s="1">
        <v>201.27623399999999</v>
      </c>
      <c r="F2883" s="5" t="s">
        <v>10</v>
      </c>
    </row>
    <row r="2884" spans="1:6" x14ac:dyDescent="0.25">
      <c r="A2884">
        <f t="shared" si="44"/>
        <v>2880</v>
      </c>
      <c r="B2884" s="1">
        <v>2140</v>
      </c>
      <c r="C2884" s="1" t="s">
        <v>3</v>
      </c>
      <c r="D2884" s="1">
        <v>0</v>
      </c>
      <c r="E2884" s="1">
        <v>304.44790599999999</v>
      </c>
      <c r="F2884" s="5" t="s">
        <v>10</v>
      </c>
    </row>
    <row r="2885" spans="1:6" x14ac:dyDescent="0.25">
      <c r="A2885">
        <f t="shared" si="44"/>
        <v>2881</v>
      </c>
      <c r="B2885" s="1">
        <v>2141</v>
      </c>
      <c r="C2885" s="1" t="s">
        <v>3</v>
      </c>
      <c r="D2885" s="1">
        <v>0</v>
      </c>
      <c r="E2885" s="1">
        <v>310.57768600000003</v>
      </c>
      <c r="F2885" s="5" t="s">
        <v>10</v>
      </c>
    </row>
    <row r="2886" spans="1:6" x14ac:dyDescent="0.25">
      <c r="A2886">
        <f t="shared" si="44"/>
        <v>2882</v>
      </c>
      <c r="B2886" s="1">
        <v>2142</v>
      </c>
      <c r="C2886" s="1" t="s">
        <v>3</v>
      </c>
      <c r="D2886" s="1">
        <v>0</v>
      </c>
      <c r="E2886" s="1">
        <v>584.63763600000004</v>
      </c>
      <c r="F2886" s="5" t="s">
        <v>10</v>
      </c>
    </row>
    <row r="2887" spans="1:6" x14ac:dyDescent="0.25">
      <c r="A2887">
        <f t="shared" ref="A2887:A2950" si="45">A2886+1</f>
        <v>2883</v>
      </c>
      <c r="B2887" s="1">
        <v>2143</v>
      </c>
      <c r="C2887" s="1" t="s">
        <v>3</v>
      </c>
      <c r="D2887" s="1">
        <v>0</v>
      </c>
      <c r="E2887" s="1">
        <v>415.52187400000003</v>
      </c>
      <c r="F2887" s="5" t="s">
        <v>10</v>
      </c>
    </row>
    <row r="2888" spans="1:6" x14ac:dyDescent="0.25">
      <c r="A2888">
        <f t="shared" si="45"/>
        <v>2884</v>
      </c>
      <c r="B2888" s="1">
        <v>2144</v>
      </c>
      <c r="C2888" s="1" t="s">
        <v>3</v>
      </c>
      <c r="D2888" s="1">
        <v>0</v>
      </c>
      <c r="E2888" s="1">
        <v>619.70330000000001</v>
      </c>
      <c r="F2888" s="5" t="s">
        <v>10</v>
      </c>
    </row>
    <row r="2889" spans="1:6" x14ac:dyDescent="0.25">
      <c r="A2889">
        <f t="shared" si="45"/>
        <v>2885</v>
      </c>
      <c r="B2889" s="1">
        <v>2145</v>
      </c>
      <c r="C2889" s="1" t="s">
        <v>3</v>
      </c>
      <c r="D2889" s="1">
        <v>0</v>
      </c>
      <c r="E2889" s="1">
        <v>252.85773900000001</v>
      </c>
      <c r="F2889" s="5" t="s">
        <v>10</v>
      </c>
    </row>
    <row r="2890" spans="1:6" x14ac:dyDescent="0.25">
      <c r="A2890">
        <f t="shared" si="45"/>
        <v>2886</v>
      </c>
      <c r="B2890" s="1">
        <v>2146</v>
      </c>
      <c r="C2890" s="1" t="s">
        <v>3</v>
      </c>
      <c r="D2890" s="1">
        <v>0</v>
      </c>
      <c r="E2890" s="1">
        <v>179.85639499999999</v>
      </c>
      <c r="F2890" s="5" t="s">
        <v>10</v>
      </c>
    </row>
    <row r="2891" spans="1:6" x14ac:dyDescent="0.25">
      <c r="A2891">
        <f t="shared" si="45"/>
        <v>2887</v>
      </c>
      <c r="B2891" s="1">
        <v>2147</v>
      </c>
      <c r="C2891" s="1" t="s">
        <v>3</v>
      </c>
      <c r="D2891" s="1">
        <v>0</v>
      </c>
      <c r="E2891" s="1">
        <v>61.511659999999999</v>
      </c>
      <c r="F2891" s="5" t="s">
        <v>10</v>
      </c>
    </row>
    <row r="2892" spans="1:6" x14ac:dyDescent="0.25">
      <c r="A2892">
        <f t="shared" si="45"/>
        <v>2888</v>
      </c>
      <c r="B2892" s="1">
        <v>2148</v>
      </c>
      <c r="C2892" s="1" t="s">
        <v>3</v>
      </c>
      <c r="D2892" s="1">
        <v>0</v>
      </c>
      <c r="E2892" s="1">
        <v>58.593867000000003</v>
      </c>
      <c r="F2892" s="5" t="s">
        <v>10</v>
      </c>
    </row>
    <row r="2893" spans="1:6" x14ac:dyDescent="0.25">
      <c r="A2893">
        <f t="shared" si="45"/>
        <v>2889</v>
      </c>
      <c r="B2893" s="1">
        <v>2149</v>
      </c>
      <c r="C2893" s="1" t="s">
        <v>3</v>
      </c>
      <c r="D2893" s="1">
        <v>0</v>
      </c>
      <c r="E2893" s="1">
        <v>36.079331000000003</v>
      </c>
      <c r="F2893" s="5" t="s">
        <v>10</v>
      </c>
    </row>
    <row r="2894" spans="1:6" x14ac:dyDescent="0.25">
      <c r="A2894">
        <f t="shared" si="45"/>
        <v>2890</v>
      </c>
      <c r="B2894" s="1">
        <v>2150</v>
      </c>
      <c r="C2894" s="1" t="s">
        <v>3</v>
      </c>
      <c r="D2894" s="1">
        <v>0</v>
      </c>
      <c r="E2894" s="1">
        <v>745.43999899999994</v>
      </c>
      <c r="F2894" s="5" t="s">
        <v>10</v>
      </c>
    </row>
    <row r="2895" spans="1:6" x14ac:dyDescent="0.25">
      <c r="A2895">
        <f t="shared" si="45"/>
        <v>2891</v>
      </c>
      <c r="B2895" s="1">
        <v>2151</v>
      </c>
      <c r="C2895" s="1" t="s">
        <v>3</v>
      </c>
      <c r="D2895" s="1">
        <v>0</v>
      </c>
      <c r="E2895" s="1">
        <v>605.08633599999996</v>
      </c>
      <c r="F2895" s="5" t="s">
        <v>10</v>
      </c>
    </row>
    <row r="2896" spans="1:6" x14ac:dyDescent="0.25">
      <c r="A2896">
        <f t="shared" si="45"/>
        <v>2892</v>
      </c>
      <c r="B2896" s="1">
        <v>2152</v>
      </c>
      <c r="C2896" s="1" t="s">
        <v>3</v>
      </c>
      <c r="D2896" s="1">
        <v>0</v>
      </c>
      <c r="E2896" s="1">
        <v>697.867659</v>
      </c>
      <c r="F2896" s="5" t="s">
        <v>10</v>
      </c>
    </row>
    <row r="2897" spans="1:6" x14ac:dyDescent="0.25">
      <c r="A2897">
        <f t="shared" si="45"/>
        <v>2893</v>
      </c>
      <c r="B2897" s="1">
        <v>2153</v>
      </c>
      <c r="C2897" s="1" t="s">
        <v>3</v>
      </c>
      <c r="D2897" s="1">
        <v>0</v>
      </c>
      <c r="E2897" s="1">
        <v>561.90748599999995</v>
      </c>
      <c r="F2897" s="5" t="s">
        <v>10</v>
      </c>
    </row>
    <row r="2898" spans="1:6" x14ac:dyDescent="0.25">
      <c r="A2898">
        <f t="shared" si="45"/>
        <v>2894</v>
      </c>
      <c r="B2898" s="1">
        <v>2154</v>
      </c>
      <c r="C2898" s="1" t="s">
        <v>3</v>
      </c>
      <c r="D2898" s="1">
        <v>0</v>
      </c>
      <c r="E2898" s="1">
        <v>559.23050899999998</v>
      </c>
      <c r="F2898" s="5" t="s">
        <v>10</v>
      </c>
    </row>
    <row r="2899" spans="1:6" x14ac:dyDescent="0.25">
      <c r="A2899">
        <f t="shared" si="45"/>
        <v>2895</v>
      </c>
      <c r="B2899" s="1">
        <v>2155</v>
      </c>
      <c r="C2899" s="1" t="s">
        <v>3</v>
      </c>
      <c r="D2899" s="1">
        <v>0</v>
      </c>
      <c r="E2899" s="1">
        <v>217.36749599999999</v>
      </c>
      <c r="F2899" s="5" t="s">
        <v>10</v>
      </c>
    </row>
    <row r="2900" spans="1:6" x14ac:dyDescent="0.25">
      <c r="A2900">
        <f t="shared" si="45"/>
        <v>2896</v>
      </c>
      <c r="B2900" s="1">
        <v>2156</v>
      </c>
      <c r="C2900" s="1" t="s">
        <v>3</v>
      </c>
      <c r="D2900" s="1">
        <v>0</v>
      </c>
      <c r="E2900" s="1">
        <v>322.94671499999998</v>
      </c>
      <c r="F2900" s="5" t="s">
        <v>10</v>
      </c>
    </row>
    <row r="2901" spans="1:6" x14ac:dyDescent="0.25">
      <c r="A2901">
        <f t="shared" si="45"/>
        <v>2897</v>
      </c>
      <c r="B2901" s="1">
        <v>2157</v>
      </c>
      <c r="C2901" s="1" t="s">
        <v>3</v>
      </c>
      <c r="D2901" s="1">
        <v>0</v>
      </c>
      <c r="E2901" s="1">
        <v>21.705632999999999</v>
      </c>
      <c r="F2901" s="5" t="s">
        <v>10</v>
      </c>
    </row>
    <row r="2902" spans="1:6" x14ac:dyDescent="0.25">
      <c r="A2902">
        <f t="shared" si="45"/>
        <v>2898</v>
      </c>
      <c r="B2902" s="1">
        <v>2158</v>
      </c>
      <c r="C2902" s="1" t="s">
        <v>3</v>
      </c>
      <c r="D2902" s="1">
        <v>0</v>
      </c>
      <c r="E2902" s="1">
        <v>2241.644198</v>
      </c>
      <c r="F2902" s="5" t="s">
        <v>10</v>
      </c>
    </row>
    <row r="2903" spans="1:6" x14ac:dyDescent="0.25">
      <c r="A2903">
        <f t="shared" si="45"/>
        <v>2899</v>
      </c>
      <c r="B2903" s="1">
        <v>2159</v>
      </c>
      <c r="C2903" s="1" t="s">
        <v>3</v>
      </c>
      <c r="D2903" s="1">
        <v>0</v>
      </c>
      <c r="E2903" s="1">
        <v>42.074176999999999</v>
      </c>
      <c r="F2903" s="5" t="s">
        <v>10</v>
      </c>
    </row>
    <row r="2904" spans="1:6" x14ac:dyDescent="0.25">
      <c r="A2904">
        <f t="shared" si="45"/>
        <v>2900</v>
      </c>
      <c r="B2904" s="1">
        <v>2160</v>
      </c>
      <c r="C2904" s="1" t="s">
        <v>3</v>
      </c>
      <c r="D2904" s="1">
        <v>0</v>
      </c>
      <c r="E2904" s="1">
        <v>140.058244</v>
      </c>
      <c r="F2904" s="5" t="s">
        <v>10</v>
      </c>
    </row>
    <row r="2905" spans="1:6" x14ac:dyDescent="0.25">
      <c r="A2905">
        <f t="shared" si="45"/>
        <v>2901</v>
      </c>
      <c r="B2905" s="1">
        <v>2161</v>
      </c>
      <c r="C2905" s="1" t="s">
        <v>3</v>
      </c>
      <c r="D2905" s="1">
        <v>0</v>
      </c>
      <c r="E2905" s="1">
        <v>21.864806000000002</v>
      </c>
      <c r="F2905" s="5" t="s">
        <v>10</v>
      </c>
    </row>
    <row r="2906" spans="1:6" x14ac:dyDescent="0.25">
      <c r="A2906">
        <f t="shared" si="45"/>
        <v>2902</v>
      </c>
      <c r="B2906" s="1">
        <v>2162</v>
      </c>
      <c r="C2906" s="1" t="s">
        <v>3</v>
      </c>
      <c r="D2906" s="1">
        <v>0</v>
      </c>
      <c r="E2906" s="1">
        <v>350.17711200000002</v>
      </c>
      <c r="F2906" s="5" t="s">
        <v>10</v>
      </c>
    </row>
    <row r="2907" spans="1:6" x14ac:dyDescent="0.25">
      <c r="A2907">
        <f t="shared" si="45"/>
        <v>2903</v>
      </c>
      <c r="B2907" s="1">
        <v>2163</v>
      </c>
      <c r="C2907" s="1" t="s">
        <v>3</v>
      </c>
      <c r="D2907" s="1">
        <v>0</v>
      </c>
      <c r="E2907" s="1">
        <v>966.20376899999997</v>
      </c>
      <c r="F2907" s="5" t="s">
        <v>10</v>
      </c>
    </row>
    <row r="2908" spans="1:6" x14ac:dyDescent="0.25">
      <c r="A2908">
        <f t="shared" si="45"/>
        <v>2904</v>
      </c>
      <c r="B2908" s="1">
        <v>2164</v>
      </c>
      <c r="C2908" s="1" t="s">
        <v>3</v>
      </c>
      <c r="D2908" s="1">
        <v>0</v>
      </c>
      <c r="E2908" s="1">
        <v>978.48537999999996</v>
      </c>
      <c r="F2908" s="5" t="s">
        <v>10</v>
      </c>
    </row>
    <row r="2909" spans="1:6" x14ac:dyDescent="0.25">
      <c r="A2909">
        <f t="shared" si="45"/>
        <v>2905</v>
      </c>
      <c r="B2909" s="1">
        <v>2165</v>
      </c>
      <c r="C2909" s="1" t="s">
        <v>3</v>
      </c>
      <c r="D2909" s="1">
        <v>0</v>
      </c>
      <c r="E2909" s="1">
        <v>366.96141899999998</v>
      </c>
      <c r="F2909" s="5" t="s">
        <v>10</v>
      </c>
    </row>
    <row r="2910" spans="1:6" x14ac:dyDescent="0.25">
      <c r="A2910">
        <f t="shared" si="45"/>
        <v>2906</v>
      </c>
      <c r="B2910" s="1">
        <v>2166</v>
      </c>
      <c r="C2910" s="1" t="s">
        <v>3</v>
      </c>
      <c r="D2910" s="1">
        <v>0</v>
      </c>
      <c r="E2910" s="1">
        <v>198.441047</v>
      </c>
      <c r="F2910" s="5" t="s">
        <v>10</v>
      </c>
    </row>
    <row r="2911" spans="1:6" x14ac:dyDescent="0.25">
      <c r="A2911">
        <f t="shared" si="45"/>
        <v>2907</v>
      </c>
      <c r="B2911" s="1">
        <v>2167</v>
      </c>
      <c r="C2911" s="1" t="s">
        <v>3</v>
      </c>
      <c r="D2911" s="1">
        <v>0</v>
      </c>
      <c r="E2911" s="1">
        <v>375.51108399999998</v>
      </c>
      <c r="F2911" s="5" t="s">
        <v>10</v>
      </c>
    </row>
    <row r="2912" spans="1:6" x14ac:dyDescent="0.25">
      <c r="A2912">
        <f t="shared" si="45"/>
        <v>2908</v>
      </c>
      <c r="B2912" s="1">
        <v>2168</v>
      </c>
      <c r="C2912" s="1" t="s">
        <v>3</v>
      </c>
      <c r="D2912" s="1">
        <v>0</v>
      </c>
      <c r="E2912" s="1">
        <v>298.93577099999999</v>
      </c>
      <c r="F2912" s="5" t="s">
        <v>10</v>
      </c>
    </row>
    <row r="2913" spans="1:6" x14ac:dyDescent="0.25">
      <c r="A2913">
        <f t="shared" si="45"/>
        <v>2909</v>
      </c>
      <c r="B2913" s="1">
        <v>2169</v>
      </c>
      <c r="C2913" s="1" t="s">
        <v>3</v>
      </c>
      <c r="D2913" s="1">
        <v>0</v>
      </c>
      <c r="E2913" s="1">
        <v>125.45948</v>
      </c>
      <c r="F2913" s="5" t="s">
        <v>10</v>
      </c>
    </row>
    <row r="2914" spans="1:6" x14ac:dyDescent="0.25">
      <c r="A2914">
        <f t="shared" si="45"/>
        <v>2910</v>
      </c>
      <c r="B2914" s="1">
        <v>2170</v>
      </c>
      <c r="C2914" s="1" t="s">
        <v>3</v>
      </c>
      <c r="D2914" s="1">
        <v>0</v>
      </c>
      <c r="E2914" s="1">
        <v>240.709487</v>
      </c>
      <c r="F2914" s="5" t="s">
        <v>10</v>
      </c>
    </row>
    <row r="2915" spans="1:6" x14ac:dyDescent="0.25">
      <c r="A2915">
        <f t="shared" si="45"/>
        <v>2911</v>
      </c>
      <c r="B2915" s="1">
        <v>2171</v>
      </c>
      <c r="C2915" s="1" t="s">
        <v>3</v>
      </c>
      <c r="D2915" s="1">
        <v>0</v>
      </c>
      <c r="E2915" s="1">
        <v>225.11298199999999</v>
      </c>
      <c r="F2915" s="5" t="s">
        <v>10</v>
      </c>
    </row>
    <row r="2916" spans="1:6" x14ac:dyDescent="0.25">
      <c r="A2916">
        <f t="shared" si="45"/>
        <v>2912</v>
      </c>
      <c r="B2916" s="1">
        <v>2172</v>
      </c>
      <c r="C2916" s="1" t="s">
        <v>3</v>
      </c>
      <c r="D2916" s="1">
        <v>0</v>
      </c>
      <c r="E2916" s="1">
        <v>1040.1230479999999</v>
      </c>
      <c r="F2916" s="5" t="s">
        <v>10</v>
      </c>
    </row>
    <row r="2917" spans="1:6" x14ac:dyDescent="0.25">
      <c r="A2917">
        <f t="shared" si="45"/>
        <v>2913</v>
      </c>
      <c r="B2917" s="1">
        <v>2173</v>
      </c>
      <c r="C2917" s="1" t="s">
        <v>3</v>
      </c>
      <c r="D2917" s="1">
        <v>0</v>
      </c>
      <c r="E2917" s="1">
        <v>802.00093200000003</v>
      </c>
      <c r="F2917" s="5" t="s">
        <v>10</v>
      </c>
    </row>
    <row r="2918" spans="1:6" x14ac:dyDescent="0.25">
      <c r="A2918">
        <f t="shared" si="45"/>
        <v>2914</v>
      </c>
      <c r="B2918" s="1">
        <v>2174</v>
      </c>
      <c r="C2918" s="1" t="s">
        <v>3</v>
      </c>
      <c r="D2918" s="1">
        <v>0</v>
      </c>
      <c r="E2918" s="1">
        <v>1389.322895</v>
      </c>
      <c r="F2918" s="5" t="s">
        <v>10</v>
      </c>
    </row>
    <row r="2919" spans="1:6" x14ac:dyDescent="0.25">
      <c r="A2919">
        <f t="shared" si="45"/>
        <v>2915</v>
      </c>
      <c r="B2919" s="1">
        <v>2175</v>
      </c>
      <c r="C2919" s="1" t="s">
        <v>3</v>
      </c>
      <c r="D2919" s="1">
        <v>0</v>
      </c>
      <c r="E2919" s="1">
        <v>71.188136</v>
      </c>
      <c r="F2919" s="5" t="s">
        <v>10</v>
      </c>
    </row>
    <row r="2920" spans="1:6" x14ac:dyDescent="0.25">
      <c r="A2920">
        <f t="shared" si="45"/>
        <v>2916</v>
      </c>
      <c r="B2920" s="1">
        <v>2176</v>
      </c>
      <c r="C2920" s="1" t="s">
        <v>3</v>
      </c>
      <c r="D2920" s="1">
        <v>0</v>
      </c>
      <c r="E2920" s="1">
        <v>172.828282</v>
      </c>
      <c r="F2920" s="5" t="s">
        <v>10</v>
      </c>
    </row>
    <row r="2921" spans="1:6" x14ac:dyDescent="0.25">
      <c r="A2921">
        <f t="shared" si="45"/>
        <v>2917</v>
      </c>
      <c r="B2921" s="1">
        <v>2177</v>
      </c>
      <c r="C2921" s="1" t="s">
        <v>3</v>
      </c>
      <c r="D2921" s="1">
        <v>0</v>
      </c>
      <c r="E2921" s="1">
        <v>284.805047</v>
      </c>
      <c r="F2921" s="5" t="s">
        <v>10</v>
      </c>
    </row>
    <row r="2922" spans="1:6" x14ac:dyDescent="0.25">
      <c r="A2922">
        <f t="shared" si="45"/>
        <v>2918</v>
      </c>
      <c r="B2922" s="1">
        <v>2178</v>
      </c>
      <c r="C2922" s="1" t="s">
        <v>3</v>
      </c>
      <c r="D2922" s="1">
        <v>0</v>
      </c>
      <c r="E2922" s="1">
        <v>86.243241999999995</v>
      </c>
      <c r="F2922" s="5" t="s">
        <v>10</v>
      </c>
    </row>
    <row r="2923" spans="1:6" x14ac:dyDescent="0.25">
      <c r="A2923">
        <f t="shared" si="45"/>
        <v>2919</v>
      </c>
      <c r="B2923" s="1">
        <v>2179</v>
      </c>
      <c r="C2923" s="1" t="s">
        <v>3</v>
      </c>
      <c r="D2923" s="1">
        <v>0</v>
      </c>
      <c r="E2923" s="1">
        <v>76.250782999999998</v>
      </c>
      <c r="F2923" s="5" t="s">
        <v>10</v>
      </c>
    </row>
    <row r="2924" spans="1:6" x14ac:dyDescent="0.25">
      <c r="A2924">
        <f t="shared" si="45"/>
        <v>2920</v>
      </c>
      <c r="B2924" s="1">
        <v>2314</v>
      </c>
      <c r="C2924" s="1" t="s">
        <v>3</v>
      </c>
      <c r="D2924" s="1">
        <v>0</v>
      </c>
      <c r="E2924" s="1">
        <v>201.462096</v>
      </c>
      <c r="F2924" s="5" t="s">
        <v>10</v>
      </c>
    </row>
    <row r="2925" spans="1:6" x14ac:dyDescent="0.25">
      <c r="A2925">
        <f t="shared" si="45"/>
        <v>2921</v>
      </c>
      <c r="B2925" s="1">
        <v>2315</v>
      </c>
      <c r="C2925" s="1" t="s">
        <v>3</v>
      </c>
      <c r="D2925" s="1">
        <v>0</v>
      </c>
      <c r="E2925" s="1">
        <v>368.89074699999998</v>
      </c>
      <c r="F2925" s="5" t="s">
        <v>10</v>
      </c>
    </row>
    <row r="2926" spans="1:6" x14ac:dyDescent="0.25">
      <c r="A2926">
        <f t="shared" si="45"/>
        <v>2922</v>
      </c>
      <c r="B2926" s="1">
        <v>2316</v>
      </c>
      <c r="C2926" s="1" t="s">
        <v>3</v>
      </c>
      <c r="D2926" s="1">
        <v>0</v>
      </c>
      <c r="E2926" s="1">
        <v>293.36416200000002</v>
      </c>
      <c r="F2926" s="5" t="s">
        <v>10</v>
      </c>
    </row>
    <row r="2927" spans="1:6" x14ac:dyDescent="0.25">
      <c r="A2927">
        <f t="shared" si="45"/>
        <v>2923</v>
      </c>
      <c r="B2927" s="1">
        <v>2317</v>
      </c>
      <c r="C2927" s="1" t="s">
        <v>3</v>
      </c>
      <c r="D2927" s="1">
        <v>0</v>
      </c>
      <c r="E2927" s="1">
        <v>180.19189299999999</v>
      </c>
      <c r="F2927" s="5" t="s">
        <v>10</v>
      </c>
    </row>
    <row r="2928" spans="1:6" x14ac:dyDescent="0.25">
      <c r="A2928">
        <f t="shared" si="45"/>
        <v>2924</v>
      </c>
      <c r="B2928" s="1">
        <v>2318</v>
      </c>
      <c r="C2928" s="1" t="s">
        <v>3</v>
      </c>
      <c r="D2928" s="1">
        <v>0</v>
      </c>
      <c r="E2928" s="1">
        <v>1352.200495</v>
      </c>
      <c r="F2928" s="5" t="s">
        <v>10</v>
      </c>
    </row>
    <row r="2929" spans="1:6" x14ac:dyDescent="0.25">
      <c r="A2929">
        <f t="shared" si="45"/>
        <v>2925</v>
      </c>
      <c r="B2929" s="1">
        <v>2319</v>
      </c>
      <c r="C2929" s="1" t="s">
        <v>3</v>
      </c>
      <c r="D2929" s="1">
        <v>0</v>
      </c>
      <c r="E2929" s="1">
        <v>926.291335</v>
      </c>
      <c r="F2929" s="5" t="s">
        <v>10</v>
      </c>
    </row>
    <row r="2930" spans="1:6" x14ac:dyDescent="0.25">
      <c r="A2930">
        <f t="shared" si="45"/>
        <v>2926</v>
      </c>
      <c r="B2930" s="1">
        <v>2344</v>
      </c>
      <c r="C2930" s="1" t="s">
        <v>3</v>
      </c>
      <c r="D2930" s="1">
        <v>0</v>
      </c>
      <c r="E2930" s="1">
        <v>2528.1174550000001</v>
      </c>
      <c r="F2930" s="5" t="s">
        <v>10</v>
      </c>
    </row>
    <row r="2931" spans="1:6" x14ac:dyDescent="0.25">
      <c r="A2931">
        <f t="shared" si="45"/>
        <v>2927</v>
      </c>
      <c r="B2931" s="1">
        <v>2345</v>
      </c>
      <c r="C2931" s="1" t="s">
        <v>3</v>
      </c>
      <c r="D2931" s="1">
        <v>0</v>
      </c>
      <c r="E2931" s="1">
        <v>189.46750499999999</v>
      </c>
      <c r="F2931" s="5" t="s">
        <v>10</v>
      </c>
    </row>
    <row r="2932" spans="1:6" x14ac:dyDescent="0.25">
      <c r="A2932">
        <f t="shared" si="45"/>
        <v>2928</v>
      </c>
      <c r="B2932" s="1">
        <v>2346</v>
      </c>
      <c r="C2932" s="1" t="s">
        <v>3</v>
      </c>
      <c r="D2932" s="1">
        <v>0</v>
      </c>
      <c r="E2932" s="1">
        <v>921.22160099999996</v>
      </c>
      <c r="F2932" s="5" t="s">
        <v>10</v>
      </c>
    </row>
    <row r="2933" spans="1:6" x14ac:dyDescent="0.25">
      <c r="A2933">
        <f t="shared" si="45"/>
        <v>2929</v>
      </c>
      <c r="B2933" s="1">
        <v>2347</v>
      </c>
      <c r="C2933" s="1" t="s">
        <v>3</v>
      </c>
      <c r="D2933" s="1">
        <v>0</v>
      </c>
      <c r="E2933" s="1">
        <v>142.10937899999999</v>
      </c>
      <c r="F2933" s="5" t="s">
        <v>10</v>
      </c>
    </row>
    <row r="2934" spans="1:6" x14ac:dyDescent="0.25">
      <c r="A2934">
        <f t="shared" si="45"/>
        <v>2930</v>
      </c>
      <c r="B2934" s="1">
        <v>2348</v>
      </c>
      <c r="C2934" s="1" t="s">
        <v>3</v>
      </c>
      <c r="D2934" s="1">
        <v>0</v>
      </c>
      <c r="E2934" s="1">
        <v>35.792662</v>
      </c>
      <c r="F2934" s="5" t="s">
        <v>10</v>
      </c>
    </row>
    <row r="2935" spans="1:6" x14ac:dyDescent="0.25">
      <c r="A2935">
        <f t="shared" si="45"/>
        <v>2931</v>
      </c>
      <c r="B2935" s="1">
        <v>2349</v>
      </c>
      <c r="C2935" s="1" t="s">
        <v>3</v>
      </c>
      <c r="D2935" s="1">
        <v>0</v>
      </c>
      <c r="E2935" s="1">
        <v>122.86650899999999</v>
      </c>
      <c r="F2935" s="5" t="s">
        <v>10</v>
      </c>
    </row>
    <row r="2936" spans="1:6" x14ac:dyDescent="0.25">
      <c r="A2936">
        <f t="shared" si="45"/>
        <v>2932</v>
      </c>
      <c r="B2936" s="1">
        <v>2350</v>
      </c>
      <c r="C2936" s="1" t="s">
        <v>3</v>
      </c>
      <c r="D2936" s="1">
        <v>0</v>
      </c>
      <c r="E2936" s="1">
        <v>157.68512699999999</v>
      </c>
      <c r="F2936" s="5" t="s">
        <v>10</v>
      </c>
    </row>
    <row r="2937" spans="1:6" x14ac:dyDescent="0.25">
      <c r="A2937">
        <f t="shared" si="45"/>
        <v>2933</v>
      </c>
      <c r="B2937" s="1">
        <v>2351</v>
      </c>
      <c r="C2937" s="1" t="s">
        <v>3</v>
      </c>
      <c r="D2937" s="1">
        <v>0</v>
      </c>
      <c r="E2937" s="1">
        <v>102.983447</v>
      </c>
      <c r="F2937" s="5" t="s">
        <v>10</v>
      </c>
    </row>
    <row r="2938" spans="1:6" x14ac:dyDescent="0.25">
      <c r="A2938">
        <f t="shared" si="45"/>
        <v>2934</v>
      </c>
      <c r="B2938" s="1">
        <v>2352</v>
      </c>
      <c r="C2938" s="1" t="s">
        <v>3</v>
      </c>
      <c r="D2938" s="1">
        <v>0</v>
      </c>
      <c r="E2938" s="1">
        <v>250.01409200000001</v>
      </c>
      <c r="F2938" s="5" t="s">
        <v>10</v>
      </c>
    </row>
    <row r="2939" spans="1:6" x14ac:dyDescent="0.25">
      <c r="A2939">
        <f t="shared" si="45"/>
        <v>2935</v>
      </c>
      <c r="B2939" s="1">
        <v>2353</v>
      </c>
      <c r="C2939" s="1" t="s">
        <v>3</v>
      </c>
      <c r="D2939" s="1">
        <v>0</v>
      </c>
      <c r="E2939" s="1">
        <v>342.25398899999999</v>
      </c>
      <c r="F2939" s="5" t="s">
        <v>10</v>
      </c>
    </row>
    <row r="2940" spans="1:6" x14ac:dyDescent="0.25">
      <c r="A2940">
        <f t="shared" si="45"/>
        <v>2936</v>
      </c>
      <c r="B2940" s="1">
        <v>2354</v>
      </c>
      <c r="C2940" s="1" t="s">
        <v>3</v>
      </c>
      <c r="D2940" s="1">
        <v>0</v>
      </c>
      <c r="E2940" s="1">
        <v>433.575716</v>
      </c>
      <c r="F2940" s="5" t="s">
        <v>10</v>
      </c>
    </row>
    <row r="2941" spans="1:6" x14ac:dyDescent="0.25">
      <c r="A2941">
        <f t="shared" si="45"/>
        <v>2937</v>
      </c>
      <c r="B2941" s="1">
        <v>2355</v>
      </c>
      <c r="C2941" s="1" t="s">
        <v>3</v>
      </c>
      <c r="D2941" s="1">
        <v>0</v>
      </c>
      <c r="E2941" s="1">
        <v>824.61102400000004</v>
      </c>
      <c r="F2941" s="5" t="s">
        <v>10</v>
      </c>
    </row>
    <row r="2942" spans="1:6" x14ac:dyDescent="0.25">
      <c r="A2942">
        <f t="shared" si="45"/>
        <v>2938</v>
      </c>
      <c r="B2942" s="1">
        <v>2357</v>
      </c>
      <c r="C2942" s="1" t="s">
        <v>3</v>
      </c>
      <c r="D2942" s="1">
        <v>0</v>
      </c>
      <c r="E2942" s="1">
        <v>53.509782000000001</v>
      </c>
      <c r="F2942" s="5" t="s">
        <v>10</v>
      </c>
    </row>
    <row r="2943" spans="1:6" x14ac:dyDescent="0.25">
      <c r="A2943">
        <f t="shared" si="45"/>
        <v>2939</v>
      </c>
      <c r="B2943" s="1">
        <v>2359</v>
      </c>
      <c r="C2943" s="1" t="s">
        <v>3</v>
      </c>
      <c r="D2943" s="1">
        <v>0</v>
      </c>
      <c r="E2943" s="1">
        <v>121.701632</v>
      </c>
      <c r="F2943" s="5" t="s">
        <v>10</v>
      </c>
    </row>
    <row r="2944" spans="1:6" x14ac:dyDescent="0.25">
      <c r="A2944">
        <f t="shared" si="45"/>
        <v>2940</v>
      </c>
      <c r="B2944" s="1">
        <v>2361</v>
      </c>
      <c r="C2944" s="1" t="s">
        <v>3</v>
      </c>
      <c r="D2944" s="1">
        <v>0</v>
      </c>
      <c r="E2944" s="1">
        <v>50.849606000000001</v>
      </c>
      <c r="F2944" s="5" t="s">
        <v>10</v>
      </c>
    </row>
    <row r="2945" spans="1:6" x14ac:dyDescent="0.25">
      <c r="A2945">
        <f t="shared" si="45"/>
        <v>2941</v>
      </c>
      <c r="B2945" s="1">
        <v>2363</v>
      </c>
      <c r="C2945" s="1" t="s">
        <v>3</v>
      </c>
      <c r="D2945" s="1">
        <v>0</v>
      </c>
      <c r="E2945" s="1">
        <v>2736.97939</v>
      </c>
      <c r="F2945" s="5" t="s">
        <v>10</v>
      </c>
    </row>
    <row r="2946" spans="1:6" x14ac:dyDescent="0.25">
      <c r="A2946">
        <f t="shared" si="45"/>
        <v>2942</v>
      </c>
      <c r="B2946" s="1">
        <v>2364</v>
      </c>
      <c r="C2946" s="1" t="s">
        <v>3</v>
      </c>
      <c r="D2946" s="1">
        <v>0</v>
      </c>
      <c r="E2946" s="1">
        <v>59.982320999999999</v>
      </c>
      <c r="F2946" s="5" t="s">
        <v>10</v>
      </c>
    </row>
    <row r="2947" spans="1:6" x14ac:dyDescent="0.25">
      <c r="A2947">
        <f t="shared" si="45"/>
        <v>2943</v>
      </c>
      <c r="B2947" s="1">
        <v>2367</v>
      </c>
      <c r="C2947" s="1" t="s">
        <v>3</v>
      </c>
      <c r="D2947" s="1">
        <v>0</v>
      </c>
      <c r="E2947" s="1">
        <v>764.52045799999996</v>
      </c>
      <c r="F2947" s="5" t="s">
        <v>10</v>
      </c>
    </row>
    <row r="2948" spans="1:6" x14ac:dyDescent="0.25">
      <c r="A2948">
        <f t="shared" si="45"/>
        <v>2944</v>
      </c>
      <c r="B2948" s="1">
        <v>2370</v>
      </c>
      <c r="C2948" s="1" t="s">
        <v>3</v>
      </c>
      <c r="D2948" s="1">
        <v>0</v>
      </c>
      <c r="E2948" s="1">
        <v>67.134431000000006</v>
      </c>
      <c r="F2948" s="5" t="s">
        <v>10</v>
      </c>
    </row>
    <row r="2949" spans="1:6" x14ac:dyDescent="0.25">
      <c r="A2949">
        <f t="shared" si="45"/>
        <v>2945</v>
      </c>
      <c r="B2949" s="1">
        <v>2371</v>
      </c>
      <c r="C2949" s="1" t="s">
        <v>3</v>
      </c>
      <c r="D2949" s="1">
        <v>0</v>
      </c>
      <c r="E2949" s="1">
        <v>44.301724</v>
      </c>
      <c r="F2949" s="5" t="s">
        <v>10</v>
      </c>
    </row>
    <row r="2950" spans="1:6" x14ac:dyDescent="0.25">
      <c r="A2950">
        <f t="shared" si="45"/>
        <v>2946</v>
      </c>
      <c r="B2950" s="1">
        <v>2372</v>
      </c>
      <c r="C2950" s="1" t="s">
        <v>3</v>
      </c>
      <c r="D2950" s="1">
        <v>0</v>
      </c>
      <c r="E2950" s="1">
        <v>272.03139199999998</v>
      </c>
      <c r="F2950" s="5" t="s">
        <v>10</v>
      </c>
    </row>
    <row r="2951" spans="1:6" x14ac:dyDescent="0.25">
      <c r="A2951">
        <f t="shared" ref="A2951:A3014" si="46">A2950+1</f>
        <v>2947</v>
      </c>
      <c r="B2951" s="1">
        <v>2373</v>
      </c>
      <c r="C2951" s="1" t="s">
        <v>3</v>
      </c>
      <c r="D2951" s="1">
        <v>0</v>
      </c>
      <c r="E2951" s="1">
        <v>690.09600899999998</v>
      </c>
      <c r="F2951" s="5" t="s">
        <v>10</v>
      </c>
    </row>
    <row r="2952" spans="1:6" x14ac:dyDescent="0.25">
      <c r="A2952">
        <f t="shared" si="46"/>
        <v>2948</v>
      </c>
      <c r="B2952" s="1">
        <v>2374</v>
      </c>
      <c r="C2952" s="1" t="s">
        <v>3</v>
      </c>
      <c r="D2952" s="1">
        <v>0</v>
      </c>
      <c r="E2952" s="1">
        <v>910.00370999999996</v>
      </c>
      <c r="F2952" s="5" t="s">
        <v>10</v>
      </c>
    </row>
    <row r="2953" spans="1:6" x14ac:dyDescent="0.25">
      <c r="A2953">
        <f t="shared" si="46"/>
        <v>2949</v>
      </c>
      <c r="B2953" s="1">
        <v>2375</v>
      </c>
      <c r="C2953" s="1" t="s">
        <v>3</v>
      </c>
      <c r="D2953" s="1">
        <v>0</v>
      </c>
      <c r="E2953" s="1">
        <v>522.76247699999999</v>
      </c>
      <c r="F2953" s="5" t="s">
        <v>10</v>
      </c>
    </row>
    <row r="2954" spans="1:6" x14ac:dyDescent="0.25">
      <c r="A2954">
        <f t="shared" si="46"/>
        <v>2950</v>
      </c>
      <c r="B2954" s="1">
        <v>2376</v>
      </c>
      <c r="C2954" s="1" t="s">
        <v>3</v>
      </c>
      <c r="D2954" s="1">
        <v>0</v>
      </c>
      <c r="E2954" s="1">
        <v>456.69264199999998</v>
      </c>
      <c r="F2954" s="5" t="s">
        <v>10</v>
      </c>
    </row>
    <row r="2955" spans="1:6" x14ac:dyDescent="0.25">
      <c r="A2955">
        <f t="shared" si="46"/>
        <v>2951</v>
      </c>
      <c r="B2955" s="1">
        <v>2377</v>
      </c>
      <c r="C2955" s="1" t="s">
        <v>3</v>
      </c>
      <c r="D2955" s="1">
        <v>0</v>
      </c>
      <c r="E2955" s="1">
        <v>143.700672</v>
      </c>
      <c r="F2955" s="5" t="s">
        <v>10</v>
      </c>
    </row>
    <row r="2956" spans="1:6" x14ac:dyDescent="0.25">
      <c r="A2956">
        <f t="shared" si="46"/>
        <v>2952</v>
      </c>
      <c r="B2956" s="1">
        <v>2378</v>
      </c>
      <c r="C2956" s="1" t="s">
        <v>3</v>
      </c>
      <c r="D2956" s="1">
        <v>0</v>
      </c>
      <c r="E2956" s="1">
        <v>77.164693</v>
      </c>
      <c r="F2956" s="5" t="s">
        <v>10</v>
      </c>
    </row>
    <row r="2957" spans="1:6" x14ac:dyDescent="0.25">
      <c r="A2957">
        <f t="shared" si="46"/>
        <v>2953</v>
      </c>
      <c r="B2957" s="1">
        <v>2385</v>
      </c>
      <c r="C2957" s="1" t="s">
        <v>3</v>
      </c>
      <c r="D2957" s="1">
        <v>0</v>
      </c>
      <c r="E2957" s="1">
        <v>37.124850000000002</v>
      </c>
      <c r="F2957" s="5" t="s">
        <v>10</v>
      </c>
    </row>
    <row r="2958" spans="1:6" x14ac:dyDescent="0.25">
      <c r="A2958">
        <f t="shared" si="46"/>
        <v>2954</v>
      </c>
      <c r="B2958" s="1">
        <v>2426</v>
      </c>
      <c r="C2958" s="1" t="s">
        <v>3</v>
      </c>
      <c r="D2958" s="1">
        <v>0</v>
      </c>
      <c r="E2958" s="1">
        <v>261.51450999999997</v>
      </c>
      <c r="F2958" s="5" t="s">
        <v>10</v>
      </c>
    </row>
    <row r="2959" spans="1:6" x14ac:dyDescent="0.25">
      <c r="A2959">
        <f t="shared" si="46"/>
        <v>2955</v>
      </c>
      <c r="B2959" s="1">
        <v>2487</v>
      </c>
      <c r="C2959" s="1" t="s">
        <v>3</v>
      </c>
      <c r="D2959" s="1">
        <v>0</v>
      </c>
      <c r="E2959" s="1">
        <v>473.152828</v>
      </c>
      <c r="F2959" s="5" t="s">
        <v>10</v>
      </c>
    </row>
    <row r="2960" spans="1:6" x14ac:dyDescent="0.25">
      <c r="A2960">
        <f t="shared" si="46"/>
        <v>2956</v>
      </c>
      <c r="B2960" s="1">
        <v>2488</v>
      </c>
      <c r="C2960" s="1" t="s">
        <v>3</v>
      </c>
      <c r="D2960" s="1">
        <v>0</v>
      </c>
      <c r="E2960" s="1">
        <v>358.10443500000002</v>
      </c>
      <c r="F2960" s="5" t="s">
        <v>10</v>
      </c>
    </row>
    <row r="2961" spans="1:6" x14ac:dyDescent="0.25">
      <c r="A2961">
        <f t="shared" si="46"/>
        <v>2957</v>
      </c>
      <c r="B2961" s="1">
        <v>2489</v>
      </c>
      <c r="C2961" s="1" t="s">
        <v>3</v>
      </c>
      <c r="D2961" s="1">
        <v>0</v>
      </c>
      <c r="E2961" s="1">
        <v>641.32982800000002</v>
      </c>
      <c r="F2961" s="5" t="s">
        <v>10</v>
      </c>
    </row>
    <row r="2962" spans="1:6" x14ac:dyDescent="0.25">
      <c r="A2962">
        <f t="shared" si="46"/>
        <v>2958</v>
      </c>
      <c r="B2962" s="1">
        <v>2490</v>
      </c>
      <c r="C2962" s="1" t="s">
        <v>3</v>
      </c>
      <c r="D2962" s="1">
        <v>0</v>
      </c>
      <c r="E2962" s="1">
        <v>1071.5782240000001</v>
      </c>
      <c r="F2962" s="5" t="s">
        <v>10</v>
      </c>
    </row>
    <row r="2963" spans="1:6" x14ac:dyDescent="0.25">
      <c r="A2963">
        <f t="shared" si="46"/>
        <v>2959</v>
      </c>
      <c r="B2963" s="1">
        <v>2491</v>
      </c>
      <c r="C2963" s="1" t="s">
        <v>3</v>
      </c>
      <c r="D2963" s="1">
        <v>0</v>
      </c>
      <c r="E2963" s="1">
        <v>1226.0357180000001</v>
      </c>
      <c r="F2963" s="5" t="s">
        <v>10</v>
      </c>
    </row>
    <row r="2964" spans="1:6" x14ac:dyDescent="0.25">
      <c r="A2964">
        <f t="shared" si="46"/>
        <v>2960</v>
      </c>
      <c r="B2964" s="1">
        <v>2492</v>
      </c>
      <c r="C2964" s="1" t="s">
        <v>3</v>
      </c>
      <c r="D2964" s="1">
        <v>0</v>
      </c>
      <c r="E2964" s="1">
        <v>225.98611500000001</v>
      </c>
      <c r="F2964" s="5" t="s">
        <v>10</v>
      </c>
    </row>
    <row r="2965" spans="1:6" x14ac:dyDescent="0.25">
      <c r="A2965">
        <f t="shared" si="46"/>
        <v>2961</v>
      </c>
      <c r="B2965" s="1">
        <v>2494</v>
      </c>
      <c r="C2965" s="1" t="s">
        <v>3</v>
      </c>
      <c r="D2965" s="1">
        <v>0</v>
      </c>
      <c r="E2965" s="1">
        <v>292.72361999999998</v>
      </c>
      <c r="F2965" s="5" t="s">
        <v>10</v>
      </c>
    </row>
    <row r="2966" spans="1:6" x14ac:dyDescent="0.25">
      <c r="A2966">
        <f t="shared" si="46"/>
        <v>2962</v>
      </c>
      <c r="B2966" s="1">
        <v>117</v>
      </c>
      <c r="C2966" s="1" t="s">
        <v>3</v>
      </c>
      <c r="D2966" s="1">
        <v>0</v>
      </c>
      <c r="E2966" s="1">
        <v>150.32617200000001</v>
      </c>
      <c r="F2966" s="5" t="s">
        <v>11</v>
      </c>
    </row>
    <row r="2967" spans="1:6" x14ac:dyDescent="0.25">
      <c r="A2967">
        <f t="shared" si="46"/>
        <v>2963</v>
      </c>
      <c r="B2967" s="1">
        <v>168</v>
      </c>
      <c r="C2967" s="1" t="s">
        <v>3</v>
      </c>
      <c r="D2967" s="1">
        <v>0</v>
      </c>
      <c r="E2967" s="1">
        <v>148.00726800000001</v>
      </c>
      <c r="F2967" s="5" t="s">
        <v>11</v>
      </c>
    </row>
    <row r="2968" spans="1:6" x14ac:dyDescent="0.25">
      <c r="A2968">
        <f t="shared" si="46"/>
        <v>2964</v>
      </c>
      <c r="B2968" s="1">
        <v>187</v>
      </c>
      <c r="C2968" s="1" t="s">
        <v>3</v>
      </c>
      <c r="D2968" s="1">
        <v>0</v>
      </c>
      <c r="E2968" s="1">
        <v>321.01878699999997</v>
      </c>
      <c r="F2968" s="5" t="s">
        <v>11</v>
      </c>
    </row>
    <row r="2969" spans="1:6" x14ac:dyDescent="0.25">
      <c r="A2969">
        <f t="shared" si="46"/>
        <v>2965</v>
      </c>
      <c r="B2969" s="1">
        <v>434</v>
      </c>
      <c r="C2969" s="1" t="s">
        <v>3</v>
      </c>
      <c r="D2969" s="1">
        <v>0</v>
      </c>
      <c r="E2969" s="1">
        <v>332.82996700000001</v>
      </c>
      <c r="F2969" s="5" t="s">
        <v>11</v>
      </c>
    </row>
    <row r="2970" spans="1:6" x14ac:dyDescent="0.25">
      <c r="A2970">
        <f t="shared" si="46"/>
        <v>2966</v>
      </c>
      <c r="B2970" s="1">
        <v>493</v>
      </c>
      <c r="C2970" s="1" t="s">
        <v>3</v>
      </c>
      <c r="D2970" s="1">
        <v>0</v>
      </c>
      <c r="E2970" s="1">
        <v>268.65330399999999</v>
      </c>
      <c r="F2970" s="5" t="s">
        <v>11</v>
      </c>
    </row>
    <row r="2971" spans="1:6" x14ac:dyDescent="0.25">
      <c r="A2971">
        <f t="shared" si="46"/>
        <v>2967</v>
      </c>
      <c r="B2971" s="1">
        <v>771</v>
      </c>
      <c r="C2971" s="1" t="s">
        <v>3</v>
      </c>
      <c r="D2971" s="1">
        <v>0</v>
      </c>
      <c r="E2971" s="1">
        <v>194.49383700000001</v>
      </c>
      <c r="F2971" s="5" t="s">
        <v>11</v>
      </c>
    </row>
    <row r="2972" spans="1:6" x14ac:dyDescent="0.25">
      <c r="A2972">
        <f t="shared" si="46"/>
        <v>2968</v>
      </c>
      <c r="B2972" s="1">
        <v>772</v>
      </c>
      <c r="C2972" s="1" t="s">
        <v>3</v>
      </c>
      <c r="D2972" s="1">
        <v>0</v>
      </c>
      <c r="E2972" s="1">
        <v>136.996242</v>
      </c>
      <c r="F2972" s="5" t="s">
        <v>11</v>
      </c>
    </row>
    <row r="2973" spans="1:6" x14ac:dyDescent="0.25">
      <c r="A2973">
        <f t="shared" si="46"/>
        <v>2969</v>
      </c>
      <c r="B2973" s="1">
        <v>773</v>
      </c>
      <c r="C2973" s="1" t="s">
        <v>3</v>
      </c>
      <c r="D2973" s="1">
        <v>0</v>
      </c>
      <c r="E2973" s="1">
        <v>124.830139</v>
      </c>
      <c r="F2973" s="5" t="s">
        <v>11</v>
      </c>
    </row>
    <row r="2974" spans="1:6" x14ac:dyDescent="0.25">
      <c r="A2974">
        <f t="shared" si="46"/>
        <v>2970</v>
      </c>
      <c r="B2974" s="1">
        <v>903</v>
      </c>
      <c r="C2974" s="1" t="s">
        <v>3</v>
      </c>
      <c r="D2974" s="1">
        <v>0</v>
      </c>
      <c r="E2974" s="1">
        <v>653.76439800000003</v>
      </c>
      <c r="F2974" s="5" t="s">
        <v>11</v>
      </c>
    </row>
    <row r="2975" spans="1:6" x14ac:dyDescent="0.25">
      <c r="A2975">
        <f t="shared" si="46"/>
        <v>2971</v>
      </c>
      <c r="B2975" s="1">
        <v>1008</v>
      </c>
      <c r="C2975" s="1" t="s">
        <v>3</v>
      </c>
      <c r="D2975" s="1">
        <v>0</v>
      </c>
      <c r="E2975" s="1">
        <v>3355.7239770000001</v>
      </c>
      <c r="F2975" s="5" t="s">
        <v>11</v>
      </c>
    </row>
    <row r="2976" spans="1:6" x14ac:dyDescent="0.25">
      <c r="A2976">
        <f t="shared" si="46"/>
        <v>2972</v>
      </c>
      <c r="B2976" s="1">
        <v>1009</v>
      </c>
      <c r="C2976" s="1" t="s">
        <v>3</v>
      </c>
      <c r="D2976" s="1">
        <v>0</v>
      </c>
      <c r="E2976" s="1">
        <v>1272.779378</v>
      </c>
      <c r="F2976" s="5" t="s">
        <v>11</v>
      </c>
    </row>
    <row r="2977" spans="1:6" x14ac:dyDescent="0.25">
      <c r="A2977">
        <f t="shared" si="46"/>
        <v>2973</v>
      </c>
      <c r="B2977" s="1">
        <v>1010</v>
      </c>
      <c r="C2977" s="1" t="s">
        <v>3</v>
      </c>
      <c r="D2977" s="1">
        <v>0</v>
      </c>
      <c r="E2977" s="1">
        <v>125.183925</v>
      </c>
      <c r="F2977" s="5" t="s">
        <v>11</v>
      </c>
    </row>
    <row r="2978" spans="1:6" x14ac:dyDescent="0.25">
      <c r="A2978">
        <f t="shared" si="46"/>
        <v>2974</v>
      </c>
      <c r="B2978" s="1">
        <v>1011</v>
      </c>
      <c r="C2978" s="1" t="s">
        <v>3</v>
      </c>
      <c r="D2978" s="1">
        <v>0</v>
      </c>
      <c r="E2978" s="1">
        <v>287.71114899999998</v>
      </c>
      <c r="F2978" s="5" t="s">
        <v>11</v>
      </c>
    </row>
    <row r="2979" spans="1:6" x14ac:dyDescent="0.25">
      <c r="A2979">
        <f t="shared" si="46"/>
        <v>2975</v>
      </c>
      <c r="B2979" s="1">
        <v>1012</v>
      </c>
      <c r="C2979" s="1" t="s">
        <v>3</v>
      </c>
      <c r="D2979" s="1">
        <v>0</v>
      </c>
      <c r="E2979" s="1">
        <v>3987.0126180000002</v>
      </c>
      <c r="F2979" s="5" t="s">
        <v>11</v>
      </c>
    </row>
    <row r="2980" spans="1:6" x14ac:dyDescent="0.25">
      <c r="A2980">
        <f t="shared" si="46"/>
        <v>2976</v>
      </c>
      <c r="B2980" s="1">
        <v>1013</v>
      </c>
      <c r="C2980" s="1" t="s">
        <v>3</v>
      </c>
      <c r="D2980" s="1">
        <v>0</v>
      </c>
      <c r="E2980" s="1">
        <v>3016.0354830000001</v>
      </c>
      <c r="F2980" s="5" t="s">
        <v>11</v>
      </c>
    </row>
    <row r="2981" spans="1:6" x14ac:dyDescent="0.25">
      <c r="A2981">
        <f t="shared" si="46"/>
        <v>2977</v>
      </c>
      <c r="B2981" s="1">
        <v>1014</v>
      </c>
      <c r="C2981" s="1" t="s">
        <v>3</v>
      </c>
      <c r="D2981" s="1">
        <v>0</v>
      </c>
      <c r="E2981" s="1">
        <v>282.90835900000002</v>
      </c>
      <c r="F2981" s="5" t="s">
        <v>11</v>
      </c>
    </row>
    <row r="2982" spans="1:6" x14ac:dyDescent="0.25">
      <c r="A2982">
        <f t="shared" si="46"/>
        <v>2978</v>
      </c>
      <c r="B2982" s="1">
        <v>1015</v>
      </c>
      <c r="C2982" s="1" t="s">
        <v>3</v>
      </c>
      <c r="D2982" s="1">
        <v>0</v>
      </c>
      <c r="E2982" s="1">
        <v>1954.1645659999999</v>
      </c>
      <c r="F2982" s="5" t="s">
        <v>11</v>
      </c>
    </row>
    <row r="2983" spans="1:6" x14ac:dyDescent="0.25">
      <c r="A2983">
        <f t="shared" si="46"/>
        <v>2979</v>
      </c>
      <c r="B2983" s="1">
        <v>1051</v>
      </c>
      <c r="C2983" s="1" t="s">
        <v>3</v>
      </c>
      <c r="D2983" s="1">
        <v>0</v>
      </c>
      <c r="E2983" s="1">
        <v>361.87908399999998</v>
      </c>
      <c r="F2983" s="5" t="s">
        <v>11</v>
      </c>
    </row>
    <row r="2984" spans="1:6" x14ac:dyDescent="0.25">
      <c r="A2984">
        <f t="shared" si="46"/>
        <v>2980</v>
      </c>
      <c r="B2984" s="1">
        <v>1171</v>
      </c>
      <c r="C2984" s="1" t="s">
        <v>3</v>
      </c>
      <c r="D2984" s="1">
        <v>0</v>
      </c>
      <c r="E2984" s="1">
        <v>636.69482200000004</v>
      </c>
      <c r="F2984" s="5" t="s">
        <v>11</v>
      </c>
    </row>
    <row r="2985" spans="1:6" x14ac:dyDescent="0.25">
      <c r="A2985">
        <f t="shared" si="46"/>
        <v>2981</v>
      </c>
      <c r="B2985" s="1">
        <v>1282</v>
      </c>
      <c r="C2985" s="1" t="s">
        <v>3</v>
      </c>
      <c r="D2985" s="1">
        <v>0</v>
      </c>
      <c r="E2985" s="1">
        <v>341.32082700000001</v>
      </c>
      <c r="F2985" s="5" t="s">
        <v>11</v>
      </c>
    </row>
    <row r="2986" spans="1:6" x14ac:dyDescent="0.25">
      <c r="A2986">
        <f t="shared" si="46"/>
        <v>2982</v>
      </c>
      <c r="B2986" s="1">
        <v>1342</v>
      </c>
      <c r="C2986" s="1" t="s">
        <v>3</v>
      </c>
      <c r="D2986" s="1">
        <v>0</v>
      </c>
      <c r="E2986" s="1">
        <v>1161.799129</v>
      </c>
      <c r="F2986" s="5" t="s">
        <v>11</v>
      </c>
    </row>
    <row r="2987" spans="1:6" x14ac:dyDescent="0.25">
      <c r="A2987">
        <f t="shared" si="46"/>
        <v>2983</v>
      </c>
      <c r="B2987" s="1">
        <v>1500</v>
      </c>
      <c r="C2987" s="1" t="s">
        <v>3</v>
      </c>
      <c r="D2987" s="1">
        <v>0</v>
      </c>
      <c r="E2987" s="1">
        <v>74.668678</v>
      </c>
      <c r="F2987" s="5" t="s">
        <v>11</v>
      </c>
    </row>
    <row r="2988" spans="1:6" x14ac:dyDescent="0.25">
      <c r="A2988">
        <f t="shared" si="46"/>
        <v>2984</v>
      </c>
      <c r="B2988" s="1">
        <v>1567</v>
      </c>
      <c r="C2988" s="1" t="s">
        <v>3</v>
      </c>
      <c r="D2988" s="1">
        <v>0</v>
      </c>
      <c r="E2988" s="1">
        <v>247.37445199999999</v>
      </c>
      <c r="F2988" s="5" t="s">
        <v>11</v>
      </c>
    </row>
    <row r="2989" spans="1:6" x14ac:dyDescent="0.25">
      <c r="A2989">
        <f t="shared" si="46"/>
        <v>2985</v>
      </c>
      <c r="B2989" s="1">
        <v>1692</v>
      </c>
      <c r="C2989" s="1" t="s">
        <v>3</v>
      </c>
      <c r="D2989" s="1">
        <v>0</v>
      </c>
      <c r="E2989" s="1">
        <v>168.36111199999999</v>
      </c>
      <c r="F2989" s="5" t="s">
        <v>11</v>
      </c>
    </row>
    <row r="2990" spans="1:6" x14ac:dyDescent="0.25">
      <c r="A2990">
        <f t="shared" si="46"/>
        <v>2986</v>
      </c>
      <c r="B2990" s="1">
        <v>1865</v>
      </c>
      <c r="C2990" s="1" t="s">
        <v>3</v>
      </c>
      <c r="D2990" s="1">
        <v>0</v>
      </c>
      <c r="E2990" s="1">
        <v>1041.0468760000001</v>
      </c>
      <c r="F2990" s="5" t="s">
        <v>11</v>
      </c>
    </row>
    <row r="2991" spans="1:6" x14ac:dyDescent="0.25">
      <c r="A2991">
        <f t="shared" si="46"/>
        <v>2987</v>
      </c>
      <c r="B2991" s="1">
        <v>1866</v>
      </c>
      <c r="C2991" s="1" t="s">
        <v>3</v>
      </c>
      <c r="D2991" s="1">
        <v>0</v>
      </c>
      <c r="E2991" s="1">
        <v>1204.715111</v>
      </c>
      <c r="F2991" s="5" t="s">
        <v>11</v>
      </c>
    </row>
    <row r="2992" spans="1:6" x14ac:dyDescent="0.25">
      <c r="A2992">
        <f t="shared" si="46"/>
        <v>2988</v>
      </c>
      <c r="B2992" s="1">
        <v>1867</v>
      </c>
      <c r="C2992" s="1" t="s">
        <v>3</v>
      </c>
      <c r="D2992" s="1">
        <v>0</v>
      </c>
      <c r="E2992" s="1">
        <v>64.087829999999997</v>
      </c>
      <c r="F2992" s="5" t="s">
        <v>11</v>
      </c>
    </row>
    <row r="2993" spans="1:6" x14ac:dyDescent="0.25">
      <c r="A2993">
        <f t="shared" si="46"/>
        <v>2989</v>
      </c>
      <c r="B2993" s="1">
        <v>1868</v>
      </c>
      <c r="C2993" s="1" t="s">
        <v>3</v>
      </c>
      <c r="D2993" s="1">
        <v>0</v>
      </c>
      <c r="E2993" s="1">
        <v>892.49765500000001</v>
      </c>
      <c r="F2993" s="5" t="s">
        <v>11</v>
      </c>
    </row>
    <row r="2994" spans="1:6" x14ac:dyDescent="0.25">
      <c r="A2994">
        <f t="shared" si="46"/>
        <v>2990</v>
      </c>
      <c r="B2994" s="1">
        <v>1869</v>
      </c>
      <c r="C2994" s="1" t="s">
        <v>3</v>
      </c>
      <c r="D2994" s="1">
        <v>0</v>
      </c>
      <c r="E2994" s="1">
        <v>363.211972</v>
      </c>
      <c r="F2994" s="5" t="s">
        <v>11</v>
      </c>
    </row>
    <row r="2995" spans="1:6" x14ac:dyDescent="0.25">
      <c r="A2995">
        <f t="shared" si="46"/>
        <v>2991</v>
      </c>
      <c r="B2995" s="1">
        <v>1870</v>
      </c>
      <c r="C2995" s="1" t="s">
        <v>3</v>
      </c>
      <c r="D2995" s="1">
        <v>0</v>
      </c>
      <c r="E2995" s="1">
        <v>484.89120300000002</v>
      </c>
      <c r="F2995" s="5" t="s">
        <v>11</v>
      </c>
    </row>
    <row r="2996" spans="1:6" x14ac:dyDescent="0.25">
      <c r="A2996">
        <f t="shared" si="46"/>
        <v>2992</v>
      </c>
      <c r="B2996" s="1">
        <v>1871</v>
      </c>
      <c r="C2996" s="1" t="s">
        <v>3</v>
      </c>
      <c r="D2996" s="1">
        <v>0</v>
      </c>
      <c r="E2996" s="1">
        <v>310.31088099999999</v>
      </c>
      <c r="F2996" s="5" t="s">
        <v>11</v>
      </c>
    </row>
    <row r="2997" spans="1:6" x14ac:dyDescent="0.25">
      <c r="A2997">
        <f t="shared" si="46"/>
        <v>2993</v>
      </c>
      <c r="B2997" s="1">
        <v>1872</v>
      </c>
      <c r="C2997" s="1" t="s">
        <v>3</v>
      </c>
      <c r="D2997" s="1">
        <v>0</v>
      </c>
      <c r="E2997" s="1">
        <v>296.34355900000003</v>
      </c>
      <c r="F2997" s="5" t="s">
        <v>11</v>
      </c>
    </row>
    <row r="2998" spans="1:6" x14ac:dyDescent="0.25">
      <c r="A2998">
        <f t="shared" si="46"/>
        <v>2994</v>
      </c>
      <c r="B2998" s="1">
        <v>1898</v>
      </c>
      <c r="C2998" s="1" t="s">
        <v>3</v>
      </c>
      <c r="D2998" s="1">
        <v>0</v>
      </c>
      <c r="E2998" s="1">
        <v>230.32430099999999</v>
      </c>
      <c r="F2998" s="5" t="s">
        <v>11</v>
      </c>
    </row>
    <row r="2999" spans="1:6" x14ac:dyDescent="0.25">
      <c r="A2999">
        <f t="shared" si="46"/>
        <v>2995</v>
      </c>
      <c r="B2999" s="1">
        <v>1977</v>
      </c>
      <c r="C2999" s="1" t="s">
        <v>3</v>
      </c>
      <c r="D2999" s="1">
        <v>0</v>
      </c>
      <c r="E2999" s="1">
        <v>399.647627</v>
      </c>
      <c r="F2999" s="5" t="s">
        <v>11</v>
      </c>
    </row>
    <row r="3000" spans="1:6" x14ac:dyDescent="0.25">
      <c r="A3000">
        <f t="shared" si="46"/>
        <v>2996</v>
      </c>
      <c r="B3000" s="1">
        <v>2043</v>
      </c>
      <c r="C3000" s="1" t="s">
        <v>3</v>
      </c>
      <c r="D3000" s="1">
        <v>0</v>
      </c>
      <c r="E3000" s="1">
        <v>261.27194400000002</v>
      </c>
      <c r="F3000" s="5" t="s">
        <v>11</v>
      </c>
    </row>
    <row r="3001" spans="1:6" x14ac:dyDescent="0.25">
      <c r="A3001">
        <f t="shared" si="46"/>
        <v>2997</v>
      </c>
      <c r="B3001" s="1">
        <v>2103</v>
      </c>
      <c r="C3001" s="1" t="s">
        <v>3</v>
      </c>
      <c r="D3001" s="1">
        <v>0</v>
      </c>
      <c r="E3001" s="1">
        <v>506.74594500000001</v>
      </c>
      <c r="F3001" s="5" t="s">
        <v>11</v>
      </c>
    </row>
    <row r="3002" spans="1:6" x14ac:dyDescent="0.25">
      <c r="A3002">
        <f t="shared" si="46"/>
        <v>2998</v>
      </c>
      <c r="B3002" s="1">
        <v>2297</v>
      </c>
      <c r="C3002" s="1" t="s">
        <v>3</v>
      </c>
      <c r="D3002" s="1">
        <v>0</v>
      </c>
      <c r="E3002" s="1">
        <v>1658.6278689999999</v>
      </c>
      <c r="F3002" s="5" t="s">
        <v>11</v>
      </c>
    </row>
    <row r="3003" spans="1:6" x14ac:dyDescent="0.25">
      <c r="A3003">
        <f t="shared" si="46"/>
        <v>2999</v>
      </c>
      <c r="B3003" s="1">
        <v>2298</v>
      </c>
      <c r="C3003" s="1" t="s">
        <v>3</v>
      </c>
      <c r="D3003" s="1">
        <v>0</v>
      </c>
      <c r="E3003" s="1">
        <v>90.482634000000004</v>
      </c>
      <c r="F3003" s="5" t="s">
        <v>11</v>
      </c>
    </row>
    <row r="3004" spans="1:6" x14ac:dyDescent="0.25">
      <c r="A3004">
        <f t="shared" si="46"/>
        <v>3000</v>
      </c>
      <c r="B3004" s="1">
        <v>2299</v>
      </c>
      <c r="C3004" s="1" t="s">
        <v>3</v>
      </c>
      <c r="D3004" s="1">
        <v>0</v>
      </c>
      <c r="E3004" s="1">
        <v>78.578785999999994</v>
      </c>
      <c r="F3004" s="5" t="s">
        <v>11</v>
      </c>
    </row>
    <row r="3005" spans="1:6" x14ac:dyDescent="0.25">
      <c r="A3005">
        <f t="shared" si="46"/>
        <v>3001</v>
      </c>
      <c r="B3005" s="1">
        <v>2300</v>
      </c>
      <c r="C3005" s="1" t="s">
        <v>3</v>
      </c>
      <c r="D3005" s="1">
        <v>0</v>
      </c>
      <c r="E3005" s="1">
        <v>86.991679000000005</v>
      </c>
      <c r="F3005" s="5" t="s">
        <v>11</v>
      </c>
    </row>
    <row r="3006" spans="1:6" x14ac:dyDescent="0.25">
      <c r="A3006">
        <f t="shared" si="46"/>
        <v>3002</v>
      </c>
      <c r="B3006" s="1">
        <v>2501</v>
      </c>
      <c r="C3006" s="1" t="s">
        <v>3</v>
      </c>
      <c r="D3006" s="1">
        <v>0</v>
      </c>
      <c r="E3006" s="1">
        <v>662.26995999999997</v>
      </c>
      <c r="F3006" s="5" t="s">
        <v>11</v>
      </c>
    </row>
    <row r="3007" spans="1:6" x14ac:dyDescent="0.25">
      <c r="A3007">
        <f t="shared" si="46"/>
        <v>3003</v>
      </c>
      <c r="B3007" s="1">
        <v>2618</v>
      </c>
      <c r="C3007" s="1" t="s">
        <v>3</v>
      </c>
      <c r="D3007" s="1">
        <v>0</v>
      </c>
      <c r="E3007" s="1">
        <v>381.44843800000001</v>
      </c>
      <c r="F3007" s="5" t="s">
        <v>11</v>
      </c>
    </row>
    <row r="3008" spans="1:6" x14ac:dyDescent="0.25">
      <c r="A3008">
        <f t="shared" si="46"/>
        <v>3004</v>
      </c>
      <c r="B3008" s="1">
        <v>42</v>
      </c>
      <c r="C3008" s="1" t="s">
        <v>3</v>
      </c>
      <c r="D3008" s="1">
        <v>0</v>
      </c>
      <c r="E3008" s="1">
        <v>218.20440099999999</v>
      </c>
      <c r="F3008" s="5" t="s">
        <v>12</v>
      </c>
    </row>
    <row r="3009" spans="1:6" x14ac:dyDescent="0.25">
      <c r="A3009">
        <f t="shared" si="46"/>
        <v>3005</v>
      </c>
      <c r="B3009" s="1">
        <v>43</v>
      </c>
      <c r="C3009" s="1" t="s">
        <v>3</v>
      </c>
      <c r="D3009" s="1">
        <v>0</v>
      </c>
      <c r="E3009" s="1">
        <v>214.45040399999999</v>
      </c>
      <c r="F3009" s="5" t="s">
        <v>12</v>
      </c>
    </row>
    <row r="3010" spans="1:6" x14ac:dyDescent="0.25">
      <c r="A3010">
        <f t="shared" si="46"/>
        <v>3006</v>
      </c>
      <c r="B3010" s="1">
        <v>787</v>
      </c>
      <c r="C3010" s="1" t="s">
        <v>3</v>
      </c>
      <c r="D3010" s="1">
        <v>0</v>
      </c>
      <c r="E3010" s="1">
        <v>329.28178300000002</v>
      </c>
      <c r="F3010" s="5" t="s">
        <v>12</v>
      </c>
    </row>
    <row r="3011" spans="1:6" x14ac:dyDescent="0.25">
      <c r="A3011">
        <f t="shared" si="46"/>
        <v>3007</v>
      </c>
      <c r="B3011" s="1">
        <v>790</v>
      </c>
      <c r="C3011" s="1" t="s">
        <v>3</v>
      </c>
      <c r="D3011" s="1">
        <v>0</v>
      </c>
      <c r="E3011" s="1">
        <v>522.15063699999996</v>
      </c>
      <c r="F3011" s="5" t="s">
        <v>12</v>
      </c>
    </row>
    <row r="3012" spans="1:6" x14ac:dyDescent="0.25">
      <c r="A3012">
        <f t="shared" si="46"/>
        <v>3008</v>
      </c>
      <c r="B3012" s="1">
        <v>791</v>
      </c>
      <c r="C3012" s="1" t="s">
        <v>3</v>
      </c>
      <c r="D3012" s="1">
        <v>0</v>
      </c>
      <c r="E3012" s="1">
        <v>207.201775</v>
      </c>
      <c r="F3012" s="5" t="s">
        <v>12</v>
      </c>
    </row>
    <row r="3013" spans="1:6" x14ac:dyDescent="0.25">
      <c r="A3013">
        <f t="shared" si="46"/>
        <v>3009</v>
      </c>
      <c r="B3013" s="1">
        <v>1749</v>
      </c>
      <c r="C3013" s="1" t="s">
        <v>3</v>
      </c>
      <c r="D3013" s="1">
        <v>0</v>
      </c>
      <c r="E3013" s="1">
        <v>3242.4814700000002</v>
      </c>
      <c r="F3013" s="5" t="s">
        <v>12</v>
      </c>
    </row>
    <row r="3014" spans="1:6" x14ac:dyDescent="0.25">
      <c r="A3014">
        <f t="shared" si="46"/>
        <v>3010</v>
      </c>
      <c r="B3014" s="1">
        <v>1750</v>
      </c>
      <c r="C3014" s="1" t="s">
        <v>3</v>
      </c>
      <c r="D3014" s="1">
        <v>0</v>
      </c>
      <c r="E3014" s="1">
        <v>1183.5261129999999</v>
      </c>
      <c r="F3014" s="5" t="s">
        <v>12</v>
      </c>
    </row>
    <row r="3015" spans="1:6" x14ac:dyDescent="0.25">
      <c r="A3015">
        <f t="shared" ref="A3015:A3078" si="47">A3014+1</f>
        <v>3011</v>
      </c>
      <c r="B3015" s="1">
        <v>1751</v>
      </c>
      <c r="C3015" s="1" t="s">
        <v>3</v>
      </c>
      <c r="D3015" s="1">
        <v>0</v>
      </c>
      <c r="E3015" s="1">
        <v>1013.453388</v>
      </c>
      <c r="F3015" s="5" t="s">
        <v>12</v>
      </c>
    </row>
    <row r="3016" spans="1:6" x14ac:dyDescent="0.25">
      <c r="A3016">
        <f t="shared" si="47"/>
        <v>3012</v>
      </c>
      <c r="B3016" s="1">
        <v>1752</v>
      </c>
      <c r="C3016" s="1" t="s">
        <v>3</v>
      </c>
      <c r="D3016" s="1">
        <v>0</v>
      </c>
      <c r="E3016" s="1">
        <v>531.64308800000003</v>
      </c>
      <c r="F3016" s="5" t="s">
        <v>12</v>
      </c>
    </row>
    <row r="3017" spans="1:6" x14ac:dyDescent="0.25">
      <c r="A3017">
        <f t="shared" si="47"/>
        <v>3013</v>
      </c>
      <c r="B3017" s="1">
        <v>1753</v>
      </c>
      <c r="C3017" s="1" t="s">
        <v>3</v>
      </c>
      <c r="D3017" s="1">
        <v>0</v>
      </c>
      <c r="E3017" s="1">
        <v>653.92715899999996</v>
      </c>
      <c r="F3017" s="5" t="s">
        <v>12</v>
      </c>
    </row>
    <row r="3018" spans="1:6" x14ac:dyDescent="0.25">
      <c r="A3018">
        <f t="shared" si="47"/>
        <v>3014</v>
      </c>
      <c r="B3018" s="1">
        <v>1754</v>
      </c>
      <c r="C3018" s="1" t="s">
        <v>3</v>
      </c>
      <c r="D3018" s="1">
        <v>0</v>
      </c>
      <c r="E3018" s="1">
        <v>1714.194387</v>
      </c>
      <c r="F3018" s="5" t="s">
        <v>12</v>
      </c>
    </row>
    <row r="3019" spans="1:6" x14ac:dyDescent="0.25">
      <c r="A3019">
        <f t="shared" si="47"/>
        <v>3015</v>
      </c>
      <c r="B3019" s="1">
        <v>1755</v>
      </c>
      <c r="C3019" s="1" t="s">
        <v>3</v>
      </c>
      <c r="D3019" s="1">
        <v>0</v>
      </c>
      <c r="E3019" s="1">
        <v>1455.3834549999999</v>
      </c>
      <c r="F3019" s="5" t="s">
        <v>12</v>
      </c>
    </row>
    <row r="3020" spans="1:6" x14ac:dyDescent="0.25">
      <c r="A3020">
        <f t="shared" si="47"/>
        <v>3016</v>
      </c>
      <c r="B3020" s="1">
        <v>1756</v>
      </c>
      <c r="C3020" s="1" t="s">
        <v>3</v>
      </c>
      <c r="D3020" s="1">
        <v>0</v>
      </c>
      <c r="E3020" s="1">
        <v>374.44631299999998</v>
      </c>
      <c r="F3020" s="5" t="s">
        <v>12</v>
      </c>
    </row>
    <row r="3021" spans="1:6" x14ac:dyDescent="0.25">
      <c r="A3021">
        <f t="shared" si="47"/>
        <v>3017</v>
      </c>
      <c r="B3021" s="1">
        <v>1757</v>
      </c>
      <c r="C3021" s="1" t="s">
        <v>3</v>
      </c>
      <c r="D3021" s="1">
        <v>0</v>
      </c>
      <c r="E3021" s="1">
        <v>99.171345000000002</v>
      </c>
      <c r="F3021" s="5" t="s">
        <v>12</v>
      </c>
    </row>
    <row r="3022" spans="1:6" x14ac:dyDescent="0.25">
      <c r="A3022">
        <f t="shared" si="47"/>
        <v>3018</v>
      </c>
      <c r="B3022" s="1">
        <v>1758</v>
      </c>
      <c r="C3022" s="1" t="s">
        <v>3</v>
      </c>
      <c r="D3022" s="1">
        <v>0</v>
      </c>
      <c r="E3022" s="1">
        <v>703.18940999999995</v>
      </c>
      <c r="F3022" s="5" t="s">
        <v>12</v>
      </c>
    </row>
    <row r="3023" spans="1:6" x14ac:dyDescent="0.25">
      <c r="A3023">
        <f t="shared" si="47"/>
        <v>3019</v>
      </c>
      <c r="B3023" s="1">
        <v>1759</v>
      </c>
      <c r="C3023" s="1" t="s">
        <v>3</v>
      </c>
      <c r="D3023" s="1">
        <v>0</v>
      </c>
      <c r="E3023" s="1">
        <v>1130.7608299999999</v>
      </c>
      <c r="F3023" s="5" t="s">
        <v>12</v>
      </c>
    </row>
    <row r="3024" spans="1:6" x14ac:dyDescent="0.25">
      <c r="A3024">
        <f t="shared" si="47"/>
        <v>3020</v>
      </c>
      <c r="B3024" s="1">
        <v>1761</v>
      </c>
      <c r="C3024" s="1" t="s">
        <v>3</v>
      </c>
      <c r="D3024" s="1">
        <v>0</v>
      </c>
      <c r="E3024" s="1">
        <v>364.68906900000002</v>
      </c>
      <c r="F3024" s="5" t="s">
        <v>12</v>
      </c>
    </row>
    <row r="3025" spans="1:6" x14ac:dyDescent="0.25">
      <c r="A3025">
        <f t="shared" si="47"/>
        <v>3021</v>
      </c>
      <c r="B3025" s="1">
        <v>1762</v>
      </c>
      <c r="C3025" s="1" t="s">
        <v>3</v>
      </c>
      <c r="D3025" s="1">
        <v>0</v>
      </c>
      <c r="E3025" s="1">
        <v>229.133523</v>
      </c>
      <c r="F3025" s="5" t="s">
        <v>12</v>
      </c>
    </row>
    <row r="3026" spans="1:6" x14ac:dyDescent="0.25">
      <c r="A3026">
        <f t="shared" si="47"/>
        <v>3022</v>
      </c>
      <c r="B3026" s="1">
        <v>1763</v>
      </c>
      <c r="C3026" s="1" t="s">
        <v>3</v>
      </c>
      <c r="D3026" s="1">
        <v>0</v>
      </c>
      <c r="E3026" s="1">
        <v>139.93223599999999</v>
      </c>
      <c r="F3026" s="5" t="s">
        <v>12</v>
      </c>
    </row>
    <row r="3027" spans="1:6" x14ac:dyDescent="0.25">
      <c r="A3027">
        <f t="shared" si="47"/>
        <v>3023</v>
      </c>
      <c r="B3027" s="1">
        <v>1764</v>
      </c>
      <c r="C3027" s="1" t="s">
        <v>3</v>
      </c>
      <c r="D3027" s="1">
        <v>0</v>
      </c>
      <c r="E3027" s="1">
        <v>3664.5108570000002</v>
      </c>
      <c r="F3027" s="5" t="s">
        <v>12</v>
      </c>
    </row>
    <row r="3028" spans="1:6" x14ac:dyDescent="0.25">
      <c r="A3028">
        <f t="shared" si="47"/>
        <v>3024</v>
      </c>
      <c r="B3028" s="1">
        <v>1765</v>
      </c>
      <c r="C3028" s="1" t="s">
        <v>3</v>
      </c>
      <c r="D3028" s="1">
        <v>0</v>
      </c>
      <c r="E3028" s="1">
        <v>1625.14851</v>
      </c>
      <c r="F3028" s="5" t="s">
        <v>12</v>
      </c>
    </row>
    <row r="3029" spans="1:6" x14ac:dyDescent="0.25">
      <c r="A3029">
        <f t="shared" si="47"/>
        <v>3025</v>
      </c>
      <c r="B3029" s="1">
        <v>1766</v>
      </c>
      <c r="C3029" s="1" t="s">
        <v>3</v>
      </c>
      <c r="D3029" s="1">
        <v>0</v>
      </c>
      <c r="E3029" s="1">
        <v>210.99210500000001</v>
      </c>
      <c r="F3029" s="5" t="s">
        <v>12</v>
      </c>
    </row>
    <row r="3030" spans="1:6" x14ac:dyDescent="0.25">
      <c r="A3030">
        <f t="shared" si="47"/>
        <v>3026</v>
      </c>
      <c r="B3030" s="1">
        <v>1767</v>
      </c>
      <c r="C3030" s="1" t="s">
        <v>3</v>
      </c>
      <c r="D3030" s="1">
        <v>0</v>
      </c>
      <c r="E3030" s="1">
        <v>589.64016600000002</v>
      </c>
      <c r="F3030" s="5" t="s">
        <v>12</v>
      </c>
    </row>
    <row r="3031" spans="1:6" x14ac:dyDescent="0.25">
      <c r="A3031">
        <f t="shared" si="47"/>
        <v>3027</v>
      </c>
      <c r="B3031" s="1">
        <v>1768</v>
      </c>
      <c r="C3031" s="1" t="s">
        <v>3</v>
      </c>
      <c r="D3031" s="1">
        <v>0</v>
      </c>
      <c r="E3031" s="1">
        <v>1709.4225220000001</v>
      </c>
      <c r="F3031" s="5" t="s">
        <v>12</v>
      </c>
    </row>
    <row r="3032" spans="1:6" x14ac:dyDescent="0.25">
      <c r="A3032">
        <f t="shared" si="47"/>
        <v>3028</v>
      </c>
      <c r="B3032" s="1">
        <v>1769</v>
      </c>
      <c r="C3032" s="1" t="s">
        <v>3</v>
      </c>
      <c r="D3032" s="1">
        <v>0</v>
      </c>
      <c r="E3032" s="1">
        <v>581.95680900000002</v>
      </c>
      <c r="F3032" s="5" t="s">
        <v>12</v>
      </c>
    </row>
    <row r="3033" spans="1:6" x14ac:dyDescent="0.25">
      <c r="A3033">
        <f t="shared" si="47"/>
        <v>3029</v>
      </c>
      <c r="B3033" s="1">
        <v>1770</v>
      </c>
      <c r="C3033" s="1" t="s">
        <v>3</v>
      </c>
      <c r="D3033" s="1">
        <v>0</v>
      </c>
      <c r="E3033" s="1">
        <v>1406.8653529999999</v>
      </c>
      <c r="F3033" s="5" t="s">
        <v>12</v>
      </c>
    </row>
    <row r="3034" spans="1:6" x14ac:dyDescent="0.25">
      <c r="A3034">
        <f t="shared" si="47"/>
        <v>3030</v>
      </c>
      <c r="B3034" s="1">
        <v>2686</v>
      </c>
      <c r="C3034" s="1" t="s">
        <v>3</v>
      </c>
      <c r="D3034" s="1">
        <v>0</v>
      </c>
      <c r="E3034" s="1">
        <v>3348.617808</v>
      </c>
      <c r="F3034" s="5" t="s">
        <v>12</v>
      </c>
    </row>
    <row r="3035" spans="1:6" x14ac:dyDescent="0.25">
      <c r="A3035">
        <f t="shared" si="47"/>
        <v>3031</v>
      </c>
      <c r="B3035" s="1">
        <v>2687</v>
      </c>
      <c r="C3035" s="1" t="s">
        <v>3</v>
      </c>
      <c r="D3035" s="1">
        <v>0</v>
      </c>
      <c r="E3035" s="1">
        <v>1042.9288329999999</v>
      </c>
      <c r="F3035" s="5" t="s">
        <v>12</v>
      </c>
    </row>
    <row r="3036" spans="1:6" x14ac:dyDescent="0.25">
      <c r="A3036">
        <f t="shared" si="47"/>
        <v>3032</v>
      </c>
      <c r="B3036" s="1">
        <v>2689</v>
      </c>
      <c r="C3036" s="1" t="s">
        <v>3</v>
      </c>
      <c r="D3036" s="1">
        <v>0</v>
      </c>
      <c r="E3036" s="1">
        <v>403.14680800000002</v>
      </c>
      <c r="F3036" s="5" t="s">
        <v>12</v>
      </c>
    </row>
    <row r="3037" spans="1:6" x14ac:dyDescent="0.25">
      <c r="A3037">
        <f t="shared" si="47"/>
        <v>3033</v>
      </c>
      <c r="B3037" s="1">
        <v>47</v>
      </c>
      <c r="C3037" s="1" t="s">
        <v>3</v>
      </c>
      <c r="D3037" s="1">
        <v>0</v>
      </c>
      <c r="E3037" s="1">
        <v>24.335356000000001</v>
      </c>
      <c r="F3037" s="5" t="s">
        <v>9</v>
      </c>
    </row>
    <row r="3038" spans="1:6" x14ac:dyDescent="0.25">
      <c r="A3038">
        <f t="shared" si="47"/>
        <v>3034</v>
      </c>
      <c r="B3038" s="1">
        <v>78</v>
      </c>
      <c r="C3038" s="1" t="s">
        <v>3</v>
      </c>
      <c r="D3038" s="1">
        <v>0</v>
      </c>
      <c r="E3038" s="1">
        <v>86.665369999999996</v>
      </c>
      <c r="F3038" s="5" t="s">
        <v>9</v>
      </c>
    </row>
    <row r="3039" spans="1:6" x14ac:dyDescent="0.25">
      <c r="A3039">
        <f t="shared" si="47"/>
        <v>3035</v>
      </c>
      <c r="B3039" s="1">
        <v>120</v>
      </c>
      <c r="C3039" s="1" t="s">
        <v>3</v>
      </c>
      <c r="D3039" s="1">
        <v>0</v>
      </c>
      <c r="E3039" s="1">
        <v>63.931719000000001</v>
      </c>
      <c r="F3039" s="5" t="s">
        <v>8</v>
      </c>
    </row>
    <row r="3040" spans="1:6" x14ac:dyDescent="0.25">
      <c r="A3040">
        <f t="shared" si="47"/>
        <v>3036</v>
      </c>
      <c r="B3040" s="1">
        <v>216</v>
      </c>
      <c r="C3040" s="1" t="s">
        <v>3</v>
      </c>
      <c r="D3040" s="1">
        <v>0</v>
      </c>
      <c r="E3040" s="1">
        <v>87.355265000000003</v>
      </c>
      <c r="F3040" s="5" t="s">
        <v>8</v>
      </c>
    </row>
    <row r="3041" spans="1:6" x14ac:dyDescent="0.25">
      <c r="A3041">
        <f t="shared" si="47"/>
        <v>3037</v>
      </c>
      <c r="B3041" s="1">
        <v>217</v>
      </c>
      <c r="C3041" s="1" t="s">
        <v>3</v>
      </c>
      <c r="D3041" s="1">
        <v>0</v>
      </c>
      <c r="E3041" s="1">
        <v>47.335723999999999</v>
      </c>
      <c r="F3041" s="5" t="s">
        <v>8</v>
      </c>
    </row>
    <row r="3042" spans="1:6" x14ac:dyDescent="0.25">
      <c r="A3042">
        <f t="shared" si="47"/>
        <v>3038</v>
      </c>
      <c r="B3042" s="1">
        <v>343</v>
      </c>
      <c r="C3042" s="1" t="s">
        <v>3</v>
      </c>
      <c r="D3042" s="1">
        <v>0</v>
      </c>
      <c r="E3042" s="1">
        <v>123.90817800000001</v>
      </c>
      <c r="F3042" s="5" t="s">
        <v>8</v>
      </c>
    </row>
    <row r="3043" spans="1:6" x14ac:dyDescent="0.25">
      <c r="A3043">
        <f t="shared" si="47"/>
        <v>3039</v>
      </c>
      <c r="B3043" s="1">
        <v>402</v>
      </c>
      <c r="C3043" s="1" t="s">
        <v>3</v>
      </c>
      <c r="D3043" s="1">
        <v>0</v>
      </c>
      <c r="E3043" s="1">
        <v>49.270127000000002</v>
      </c>
      <c r="F3043" s="5" t="s">
        <v>8</v>
      </c>
    </row>
    <row r="3044" spans="1:6" x14ac:dyDescent="0.25">
      <c r="A3044">
        <f t="shared" si="47"/>
        <v>3040</v>
      </c>
      <c r="B3044" s="1">
        <v>410</v>
      </c>
      <c r="C3044" s="1" t="s">
        <v>3</v>
      </c>
      <c r="D3044" s="1">
        <v>0</v>
      </c>
      <c r="E3044" s="1">
        <v>103.616919</v>
      </c>
      <c r="F3044" s="5" t="s">
        <v>8</v>
      </c>
    </row>
    <row r="3045" spans="1:6" x14ac:dyDescent="0.25">
      <c r="A3045">
        <f t="shared" si="47"/>
        <v>3041</v>
      </c>
      <c r="B3045" s="1">
        <v>423</v>
      </c>
      <c r="C3045" s="1" t="s">
        <v>3</v>
      </c>
      <c r="D3045" s="1">
        <v>0</v>
      </c>
      <c r="E3045" s="1">
        <v>27.677026999999999</v>
      </c>
      <c r="F3045" s="5" t="s">
        <v>9</v>
      </c>
    </row>
    <row r="3046" spans="1:6" x14ac:dyDescent="0.25">
      <c r="A3046">
        <f t="shared" si="47"/>
        <v>3042</v>
      </c>
      <c r="B3046" s="1">
        <v>487</v>
      </c>
      <c r="C3046" s="1" t="s">
        <v>3</v>
      </c>
      <c r="D3046" s="1">
        <v>0</v>
      </c>
      <c r="E3046" s="1">
        <v>255.67367400000001</v>
      </c>
      <c r="F3046" s="5" t="s">
        <v>8</v>
      </c>
    </row>
    <row r="3047" spans="1:6" x14ac:dyDescent="0.25">
      <c r="A3047">
        <f t="shared" si="47"/>
        <v>3043</v>
      </c>
      <c r="B3047" s="1">
        <v>494</v>
      </c>
      <c r="C3047" s="1" t="s">
        <v>3</v>
      </c>
      <c r="D3047" s="1">
        <v>0</v>
      </c>
      <c r="E3047" s="1">
        <v>285.75326000000001</v>
      </c>
      <c r="F3047" s="5" t="s">
        <v>8</v>
      </c>
    </row>
    <row r="3048" spans="1:6" x14ac:dyDescent="0.25">
      <c r="A3048">
        <f t="shared" si="47"/>
        <v>3044</v>
      </c>
      <c r="B3048" s="1">
        <v>496</v>
      </c>
      <c r="C3048" s="1" t="s">
        <v>3</v>
      </c>
      <c r="D3048" s="1">
        <v>0</v>
      </c>
      <c r="E3048" s="1">
        <v>300.28481900000003</v>
      </c>
      <c r="F3048" s="5" t="s">
        <v>8</v>
      </c>
    </row>
    <row r="3049" spans="1:6" x14ac:dyDescent="0.25">
      <c r="A3049">
        <f t="shared" si="47"/>
        <v>3045</v>
      </c>
      <c r="B3049" s="1">
        <v>499</v>
      </c>
      <c r="C3049" s="1" t="s">
        <v>3</v>
      </c>
      <c r="D3049" s="1">
        <v>0</v>
      </c>
      <c r="E3049" s="1">
        <v>218.44801799999999</v>
      </c>
      <c r="F3049" s="5" t="s">
        <v>8</v>
      </c>
    </row>
    <row r="3050" spans="1:6" x14ac:dyDescent="0.25">
      <c r="A3050">
        <f t="shared" si="47"/>
        <v>3046</v>
      </c>
      <c r="B3050" s="1">
        <v>504</v>
      </c>
      <c r="C3050" s="1" t="s">
        <v>3</v>
      </c>
      <c r="D3050" s="1">
        <v>0</v>
      </c>
      <c r="E3050" s="1">
        <v>45.100476999999998</v>
      </c>
      <c r="F3050" s="5" t="s">
        <v>13</v>
      </c>
    </row>
    <row r="3051" spans="1:6" x14ac:dyDescent="0.25">
      <c r="A3051">
        <f t="shared" si="47"/>
        <v>3047</v>
      </c>
      <c r="B3051" s="1">
        <v>536</v>
      </c>
      <c r="C3051" s="1" t="s">
        <v>3</v>
      </c>
      <c r="D3051" s="1">
        <v>0</v>
      </c>
      <c r="E3051" s="1">
        <v>147.088458</v>
      </c>
      <c r="F3051" s="5" t="s">
        <v>13</v>
      </c>
    </row>
    <row r="3052" spans="1:6" x14ac:dyDescent="0.25">
      <c r="A3052">
        <f t="shared" si="47"/>
        <v>3048</v>
      </c>
      <c r="B3052" s="1">
        <v>542</v>
      </c>
      <c r="C3052" s="1" t="s">
        <v>3</v>
      </c>
      <c r="D3052" s="1">
        <v>0</v>
      </c>
      <c r="E3052" s="1">
        <v>159.754773</v>
      </c>
      <c r="F3052" s="5" t="s">
        <v>13</v>
      </c>
    </row>
    <row r="3053" spans="1:6" x14ac:dyDescent="0.25">
      <c r="A3053">
        <f t="shared" si="47"/>
        <v>3049</v>
      </c>
      <c r="B3053" s="1">
        <v>546</v>
      </c>
      <c r="C3053" s="1" t="s">
        <v>3</v>
      </c>
      <c r="D3053" s="1">
        <v>0</v>
      </c>
      <c r="E3053" s="1">
        <v>292.04247500000002</v>
      </c>
      <c r="F3053" s="5" t="s">
        <v>8</v>
      </c>
    </row>
    <row r="3054" spans="1:6" x14ac:dyDescent="0.25">
      <c r="A3054">
        <f t="shared" si="47"/>
        <v>3050</v>
      </c>
      <c r="B3054" s="1">
        <v>547</v>
      </c>
      <c r="C3054" s="1" t="s">
        <v>3</v>
      </c>
      <c r="D3054" s="1">
        <v>0</v>
      </c>
      <c r="E3054" s="1">
        <v>313.042461</v>
      </c>
      <c r="F3054" s="5" t="s">
        <v>8</v>
      </c>
    </row>
    <row r="3055" spans="1:6" x14ac:dyDescent="0.25">
      <c r="A3055">
        <f t="shared" si="47"/>
        <v>3051</v>
      </c>
      <c r="B3055" s="1">
        <v>548</v>
      </c>
      <c r="C3055" s="1" t="s">
        <v>3</v>
      </c>
      <c r="D3055" s="1">
        <v>0</v>
      </c>
      <c r="E3055" s="1">
        <v>139.92173500000001</v>
      </c>
      <c r="F3055" s="5" t="s">
        <v>8</v>
      </c>
    </row>
    <row r="3056" spans="1:6" x14ac:dyDescent="0.25">
      <c r="A3056">
        <f t="shared" si="47"/>
        <v>3052</v>
      </c>
      <c r="B3056" s="1">
        <v>550</v>
      </c>
      <c r="C3056" s="1" t="s">
        <v>3</v>
      </c>
      <c r="D3056" s="1">
        <v>0</v>
      </c>
      <c r="E3056" s="1">
        <v>134.822598</v>
      </c>
      <c r="F3056" s="5" t="s">
        <v>8</v>
      </c>
    </row>
    <row r="3057" spans="1:6" x14ac:dyDescent="0.25">
      <c r="A3057">
        <f t="shared" si="47"/>
        <v>3053</v>
      </c>
      <c r="B3057" s="1">
        <v>551</v>
      </c>
      <c r="C3057" s="1" t="s">
        <v>3</v>
      </c>
      <c r="D3057" s="1">
        <v>0</v>
      </c>
      <c r="E3057" s="1">
        <v>144.31627</v>
      </c>
      <c r="F3057" s="5" t="s">
        <v>8</v>
      </c>
    </row>
    <row r="3058" spans="1:6" x14ac:dyDescent="0.25">
      <c r="A3058">
        <f t="shared" si="47"/>
        <v>3054</v>
      </c>
      <c r="B3058" s="1">
        <v>552</v>
      </c>
      <c r="C3058" s="1" t="s">
        <v>3</v>
      </c>
      <c r="D3058" s="1">
        <v>0</v>
      </c>
      <c r="E3058" s="1">
        <v>136.10788299999999</v>
      </c>
      <c r="F3058" s="5" t="s">
        <v>8</v>
      </c>
    </row>
    <row r="3059" spans="1:6" x14ac:dyDescent="0.25">
      <c r="A3059">
        <f t="shared" si="47"/>
        <v>3055</v>
      </c>
      <c r="B3059" s="1">
        <v>624</v>
      </c>
      <c r="C3059" s="1" t="s">
        <v>3</v>
      </c>
      <c r="D3059" s="1">
        <v>0</v>
      </c>
      <c r="E3059" s="1">
        <v>318.56582500000002</v>
      </c>
      <c r="F3059" s="5" t="s">
        <v>8</v>
      </c>
    </row>
    <row r="3060" spans="1:6" x14ac:dyDescent="0.25">
      <c r="A3060">
        <f t="shared" si="47"/>
        <v>3056</v>
      </c>
      <c r="B3060" s="1">
        <v>688</v>
      </c>
      <c r="C3060" s="1" t="s">
        <v>3</v>
      </c>
      <c r="D3060" s="1">
        <v>0</v>
      </c>
      <c r="E3060" s="1">
        <v>219.74385000000001</v>
      </c>
      <c r="F3060" s="5" t="s">
        <v>13</v>
      </c>
    </row>
    <row r="3061" spans="1:6" x14ac:dyDescent="0.25">
      <c r="A3061">
        <f t="shared" si="47"/>
        <v>3057</v>
      </c>
      <c r="B3061" s="1">
        <v>703</v>
      </c>
      <c r="C3061" s="1" t="s">
        <v>3</v>
      </c>
      <c r="D3061" s="1">
        <v>0</v>
      </c>
      <c r="E3061" s="1">
        <v>154.637406</v>
      </c>
      <c r="F3061" s="5" t="s">
        <v>13</v>
      </c>
    </row>
    <row r="3062" spans="1:6" x14ac:dyDescent="0.25">
      <c r="A3062">
        <f t="shared" si="47"/>
        <v>3058</v>
      </c>
      <c r="B3062" s="1">
        <v>793</v>
      </c>
      <c r="C3062" s="1" t="s">
        <v>3</v>
      </c>
      <c r="D3062" s="1">
        <v>0</v>
      </c>
      <c r="E3062" s="1">
        <v>101.132875</v>
      </c>
      <c r="F3062" s="5" t="s">
        <v>8</v>
      </c>
    </row>
    <row r="3063" spans="1:6" x14ac:dyDescent="0.25">
      <c r="A3063">
        <f t="shared" si="47"/>
        <v>3059</v>
      </c>
      <c r="B3063" s="1">
        <v>904</v>
      </c>
      <c r="C3063" s="1" t="s">
        <v>3</v>
      </c>
      <c r="D3063" s="1">
        <v>0</v>
      </c>
      <c r="E3063" s="1">
        <v>42.165533000000003</v>
      </c>
      <c r="F3063" s="5" t="s">
        <v>11</v>
      </c>
    </row>
    <row r="3064" spans="1:6" x14ac:dyDescent="0.25">
      <c r="A3064">
        <f t="shared" si="47"/>
        <v>3060</v>
      </c>
      <c r="B3064" s="1">
        <v>996</v>
      </c>
      <c r="C3064" s="1" t="s">
        <v>3</v>
      </c>
      <c r="D3064" s="1">
        <v>0</v>
      </c>
      <c r="E3064" s="1">
        <v>134.056048</v>
      </c>
      <c r="F3064" s="5" t="s">
        <v>13</v>
      </c>
    </row>
    <row r="3065" spans="1:6" x14ac:dyDescent="0.25">
      <c r="A3065">
        <f t="shared" si="47"/>
        <v>3061</v>
      </c>
      <c r="B3065" s="1">
        <v>1293</v>
      </c>
      <c r="C3065" s="1" t="s">
        <v>3</v>
      </c>
      <c r="D3065" s="1">
        <v>0</v>
      </c>
      <c r="E3065" s="1">
        <v>59.041196999999997</v>
      </c>
      <c r="F3065" s="5" t="s">
        <v>11</v>
      </c>
    </row>
    <row r="3066" spans="1:6" x14ac:dyDescent="0.25">
      <c r="A3066">
        <f t="shared" si="47"/>
        <v>3062</v>
      </c>
      <c r="B3066" s="1">
        <v>1318</v>
      </c>
      <c r="C3066" s="1" t="s">
        <v>3</v>
      </c>
      <c r="D3066" s="1">
        <v>0</v>
      </c>
      <c r="E3066" s="1">
        <v>60.411245999999998</v>
      </c>
      <c r="F3066" s="5" t="s">
        <v>13</v>
      </c>
    </row>
    <row r="3067" spans="1:6" x14ac:dyDescent="0.25">
      <c r="A3067">
        <f t="shared" si="47"/>
        <v>3063</v>
      </c>
      <c r="B3067" s="1">
        <v>1378</v>
      </c>
      <c r="C3067" s="1" t="s">
        <v>3</v>
      </c>
      <c r="D3067" s="1">
        <v>0</v>
      </c>
      <c r="E3067" s="1">
        <v>1184.2003440000001</v>
      </c>
      <c r="F3067" s="5" t="s">
        <v>13</v>
      </c>
    </row>
    <row r="3068" spans="1:6" x14ac:dyDescent="0.25">
      <c r="A3068">
        <f t="shared" si="47"/>
        <v>3064</v>
      </c>
      <c r="B3068" s="1">
        <v>1434</v>
      </c>
      <c r="C3068" s="1" t="s">
        <v>3</v>
      </c>
      <c r="D3068" s="1">
        <v>0</v>
      </c>
      <c r="E3068" s="1">
        <v>16.258572999999998</v>
      </c>
      <c r="F3068" s="5" t="s">
        <v>13</v>
      </c>
    </row>
    <row r="3069" spans="1:6" x14ac:dyDescent="0.25">
      <c r="A3069">
        <f t="shared" si="47"/>
        <v>3065</v>
      </c>
      <c r="B3069" s="1">
        <v>1435</v>
      </c>
      <c r="C3069" s="1" t="s">
        <v>3</v>
      </c>
      <c r="D3069" s="1">
        <v>0</v>
      </c>
      <c r="E3069" s="1">
        <v>28.526883000000002</v>
      </c>
      <c r="F3069" s="5" t="s">
        <v>13</v>
      </c>
    </row>
    <row r="3070" spans="1:6" x14ac:dyDescent="0.25">
      <c r="A3070">
        <f t="shared" si="47"/>
        <v>3066</v>
      </c>
      <c r="B3070" s="1">
        <v>1597</v>
      </c>
      <c r="C3070" s="1" t="s">
        <v>3</v>
      </c>
      <c r="D3070" s="1">
        <v>0</v>
      </c>
      <c r="E3070" s="1">
        <v>88.094514000000004</v>
      </c>
      <c r="F3070" s="5" t="s">
        <v>8</v>
      </c>
    </row>
    <row r="3071" spans="1:6" x14ac:dyDescent="0.25">
      <c r="A3071">
        <f t="shared" si="47"/>
        <v>3067</v>
      </c>
      <c r="B3071" s="1">
        <v>1613</v>
      </c>
      <c r="C3071" s="1" t="s">
        <v>3</v>
      </c>
      <c r="D3071" s="1">
        <v>0</v>
      </c>
      <c r="E3071" s="1">
        <v>13.31291</v>
      </c>
      <c r="F3071" s="5" t="s">
        <v>8</v>
      </c>
    </row>
    <row r="3072" spans="1:6" x14ac:dyDescent="0.25">
      <c r="A3072">
        <f t="shared" si="47"/>
        <v>3068</v>
      </c>
      <c r="B3072" s="1">
        <v>1614</v>
      </c>
      <c r="C3072" s="1" t="s">
        <v>3</v>
      </c>
      <c r="D3072" s="1">
        <v>0</v>
      </c>
      <c r="E3072" s="1">
        <v>117.57975999999999</v>
      </c>
      <c r="F3072" s="5" t="s">
        <v>8</v>
      </c>
    </row>
    <row r="3073" spans="1:6" x14ac:dyDescent="0.25">
      <c r="A3073">
        <f t="shared" si="47"/>
        <v>3069</v>
      </c>
      <c r="B3073" s="1">
        <v>1685</v>
      </c>
      <c r="C3073" s="1" t="s">
        <v>3</v>
      </c>
      <c r="D3073" s="1">
        <v>0</v>
      </c>
      <c r="E3073" s="1">
        <v>19.403706</v>
      </c>
      <c r="F3073" s="5" t="s">
        <v>8</v>
      </c>
    </row>
    <row r="3074" spans="1:6" x14ac:dyDescent="0.25">
      <c r="A3074">
        <f t="shared" si="47"/>
        <v>3070</v>
      </c>
      <c r="B3074" s="1">
        <v>1686</v>
      </c>
      <c r="C3074" s="1" t="s">
        <v>3</v>
      </c>
      <c r="D3074" s="1">
        <v>0</v>
      </c>
      <c r="E3074" s="1">
        <v>16.439360000000001</v>
      </c>
      <c r="F3074" s="5" t="s">
        <v>8</v>
      </c>
    </row>
    <row r="3075" spans="1:6" x14ac:dyDescent="0.25">
      <c r="A3075">
        <f t="shared" si="47"/>
        <v>3071</v>
      </c>
      <c r="B3075" s="1">
        <v>1745</v>
      </c>
      <c r="C3075" s="1" t="s">
        <v>3</v>
      </c>
      <c r="D3075" s="1">
        <v>0</v>
      </c>
      <c r="E3075" s="1">
        <v>16.235384</v>
      </c>
      <c r="F3075" s="5" t="s">
        <v>8</v>
      </c>
    </row>
    <row r="3076" spans="1:6" x14ac:dyDescent="0.25">
      <c r="A3076">
        <f t="shared" si="47"/>
        <v>3072</v>
      </c>
      <c r="B3076" s="1">
        <v>1746</v>
      </c>
      <c r="C3076" s="1" t="s">
        <v>3</v>
      </c>
      <c r="D3076" s="1">
        <v>0</v>
      </c>
      <c r="E3076" s="1">
        <v>16.763831</v>
      </c>
      <c r="F3076" s="5" t="s">
        <v>8</v>
      </c>
    </row>
    <row r="3077" spans="1:6" x14ac:dyDescent="0.25">
      <c r="A3077">
        <f t="shared" si="47"/>
        <v>3073</v>
      </c>
      <c r="B3077" s="1">
        <v>1748</v>
      </c>
      <c r="C3077" s="1" t="s">
        <v>3</v>
      </c>
      <c r="D3077" s="1">
        <v>0</v>
      </c>
      <c r="E3077" s="1">
        <v>26.144538000000001</v>
      </c>
      <c r="F3077" s="5" t="s">
        <v>13</v>
      </c>
    </row>
    <row r="3078" spans="1:6" x14ac:dyDescent="0.25">
      <c r="A3078">
        <f t="shared" si="47"/>
        <v>3074</v>
      </c>
      <c r="B3078" s="1">
        <v>1760</v>
      </c>
      <c r="C3078" s="1" t="s">
        <v>3</v>
      </c>
      <c r="D3078" s="1">
        <v>0</v>
      </c>
      <c r="E3078" s="1">
        <v>54.008564999999997</v>
      </c>
      <c r="F3078" s="5" t="s">
        <v>12</v>
      </c>
    </row>
    <row r="3079" spans="1:6" x14ac:dyDescent="0.25">
      <c r="A3079">
        <f t="shared" ref="A3079:A3111" si="48">A3078+1</f>
        <v>3075</v>
      </c>
      <c r="B3079" s="1">
        <v>1780</v>
      </c>
      <c r="C3079" s="1" t="s">
        <v>3</v>
      </c>
      <c r="D3079" s="1">
        <v>0</v>
      </c>
      <c r="E3079" s="1">
        <v>31.539007000000002</v>
      </c>
      <c r="F3079" s="5" t="s">
        <v>10</v>
      </c>
    </row>
    <row r="3080" spans="1:6" x14ac:dyDescent="0.25">
      <c r="A3080">
        <f t="shared" si="48"/>
        <v>3076</v>
      </c>
      <c r="B3080" s="1">
        <v>1781</v>
      </c>
      <c r="C3080" s="1" t="s">
        <v>3</v>
      </c>
      <c r="D3080" s="1">
        <v>0</v>
      </c>
      <c r="E3080" s="1">
        <v>34.481476000000001</v>
      </c>
      <c r="F3080" s="5" t="s">
        <v>10</v>
      </c>
    </row>
    <row r="3081" spans="1:6" x14ac:dyDescent="0.25">
      <c r="A3081">
        <f t="shared" si="48"/>
        <v>3077</v>
      </c>
      <c r="B3081" s="1">
        <v>1782</v>
      </c>
      <c r="C3081" s="1" t="s">
        <v>3</v>
      </c>
      <c r="D3081" s="1">
        <v>0</v>
      </c>
      <c r="E3081" s="1">
        <v>77.455190000000002</v>
      </c>
      <c r="F3081" s="5" t="s">
        <v>10</v>
      </c>
    </row>
    <row r="3082" spans="1:6" x14ac:dyDescent="0.25">
      <c r="A3082">
        <f t="shared" si="48"/>
        <v>3078</v>
      </c>
      <c r="B3082" s="1">
        <v>1783</v>
      </c>
      <c r="C3082" s="1" t="s">
        <v>3</v>
      </c>
      <c r="D3082" s="1">
        <v>0</v>
      </c>
      <c r="E3082" s="1">
        <v>79.315235000000001</v>
      </c>
      <c r="F3082" s="5" t="s">
        <v>10</v>
      </c>
    </row>
    <row r="3083" spans="1:6" x14ac:dyDescent="0.25">
      <c r="A3083">
        <f t="shared" si="48"/>
        <v>3079</v>
      </c>
      <c r="B3083" s="1">
        <v>1821</v>
      </c>
      <c r="C3083" s="1" t="s">
        <v>3</v>
      </c>
      <c r="D3083" s="1">
        <v>0</v>
      </c>
      <c r="E3083" s="1">
        <v>378.98751299999998</v>
      </c>
      <c r="F3083" s="5" t="s">
        <v>8</v>
      </c>
    </row>
    <row r="3084" spans="1:6" x14ac:dyDescent="0.25">
      <c r="A3084">
        <f t="shared" si="48"/>
        <v>3080</v>
      </c>
      <c r="B3084" s="1">
        <v>1829</v>
      </c>
      <c r="C3084" s="1" t="s">
        <v>3</v>
      </c>
      <c r="D3084" s="1">
        <v>0</v>
      </c>
      <c r="E3084" s="1">
        <v>87.435771000000003</v>
      </c>
      <c r="F3084" s="5" t="s">
        <v>8</v>
      </c>
    </row>
    <row r="3085" spans="1:6" x14ac:dyDescent="0.25">
      <c r="A3085">
        <f t="shared" si="48"/>
        <v>3081</v>
      </c>
      <c r="B3085" s="1">
        <v>1853</v>
      </c>
      <c r="C3085" s="1" t="s">
        <v>3</v>
      </c>
      <c r="D3085" s="1">
        <v>0</v>
      </c>
      <c r="E3085" s="1">
        <v>35.033462</v>
      </c>
      <c r="F3085" s="5" t="s">
        <v>8</v>
      </c>
    </row>
    <row r="3086" spans="1:6" x14ac:dyDescent="0.25">
      <c r="A3086">
        <f t="shared" si="48"/>
        <v>3082</v>
      </c>
      <c r="B3086" s="1">
        <v>1860</v>
      </c>
      <c r="C3086" s="1" t="s">
        <v>3</v>
      </c>
      <c r="D3086" s="1">
        <v>0</v>
      </c>
      <c r="E3086" s="1">
        <v>42.381234999999997</v>
      </c>
      <c r="F3086" s="5" t="s">
        <v>8</v>
      </c>
    </row>
    <row r="3087" spans="1:6" x14ac:dyDescent="0.25">
      <c r="A3087">
        <f t="shared" si="48"/>
        <v>3083</v>
      </c>
      <c r="B3087" s="1">
        <v>1943</v>
      </c>
      <c r="C3087" s="1" t="s">
        <v>3</v>
      </c>
      <c r="D3087" s="1">
        <v>0</v>
      </c>
      <c r="E3087" s="1">
        <v>59.319989999999997</v>
      </c>
      <c r="F3087" s="5" t="s">
        <v>8</v>
      </c>
    </row>
    <row r="3088" spans="1:6" x14ac:dyDescent="0.25">
      <c r="A3088">
        <f t="shared" si="48"/>
        <v>3084</v>
      </c>
      <c r="B3088" s="1">
        <v>1988</v>
      </c>
      <c r="C3088" s="1" t="s">
        <v>3</v>
      </c>
      <c r="D3088" s="1">
        <v>0</v>
      </c>
      <c r="E3088" s="1">
        <v>89.336746000000005</v>
      </c>
      <c r="F3088" s="5" t="s">
        <v>11</v>
      </c>
    </row>
    <row r="3089" spans="1:6" x14ac:dyDescent="0.25">
      <c r="A3089">
        <f t="shared" si="48"/>
        <v>3085</v>
      </c>
      <c r="B3089" s="1">
        <v>2061</v>
      </c>
      <c r="C3089" s="1" t="s">
        <v>3</v>
      </c>
      <c r="D3089" s="1">
        <v>0</v>
      </c>
      <c r="E3089" s="1">
        <v>17.367709000000001</v>
      </c>
      <c r="F3089" s="5" t="s">
        <v>8</v>
      </c>
    </row>
    <row r="3090" spans="1:6" x14ac:dyDescent="0.25">
      <c r="A3090">
        <f t="shared" si="48"/>
        <v>3086</v>
      </c>
      <c r="B3090" s="1">
        <v>2062</v>
      </c>
      <c r="C3090" s="1" t="s">
        <v>3</v>
      </c>
      <c r="D3090" s="1">
        <v>0</v>
      </c>
      <c r="E3090" s="1">
        <v>7.3953319999999998</v>
      </c>
      <c r="F3090" s="5" t="s">
        <v>8</v>
      </c>
    </row>
    <row r="3091" spans="1:6" x14ac:dyDescent="0.25">
      <c r="A3091">
        <f t="shared" si="48"/>
        <v>3087</v>
      </c>
      <c r="B3091" s="1">
        <v>2063</v>
      </c>
      <c r="C3091" s="1" t="s">
        <v>3</v>
      </c>
      <c r="D3091" s="1">
        <v>0</v>
      </c>
      <c r="E3091" s="1">
        <v>34.160066999999998</v>
      </c>
      <c r="F3091" s="5" t="s">
        <v>8</v>
      </c>
    </row>
    <row r="3092" spans="1:6" x14ac:dyDescent="0.25">
      <c r="A3092">
        <f t="shared" si="48"/>
        <v>3088</v>
      </c>
      <c r="B3092" s="1">
        <v>2069</v>
      </c>
      <c r="C3092" s="1" t="s">
        <v>3</v>
      </c>
      <c r="D3092" s="1">
        <v>0</v>
      </c>
      <c r="E3092" s="1">
        <v>21.215599999999998</v>
      </c>
      <c r="F3092" s="5" t="s">
        <v>8</v>
      </c>
    </row>
    <row r="3093" spans="1:6" x14ac:dyDescent="0.25">
      <c r="A3093">
        <f t="shared" si="48"/>
        <v>3089</v>
      </c>
      <c r="B3093" s="1">
        <v>2119</v>
      </c>
      <c r="C3093" s="1" t="s">
        <v>3</v>
      </c>
      <c r="D3093" s="1">
        <v>0</v>
      </c>
      <c r="E3093" s="1">
        <v>14.40892</v>
      </c>
      <c r="F3093" s="5" t="s">
        <v>10</v>
      </c>
    </row>
    <row r="3094" spans="1:6" x14ac:dyDescent="0.25">
      <c r="A3094">
        <f t="shared" si="48"/>
        <v>3090</v>
      </c>
      <c r="B3094" s="1">
        <v>2133</v>
      </c>
      <c r="C3094" s="1" t="s">
        <v>3</v>
      </c>
      <c r="D3094" s="1">
        <v>0</v>
      </c>
      <c r="E3094" s="1">
        <v>36.161762000000003</v>
      </c>
      <c r="F3094" s="5" t="s">
        <v>10</v>
      </c>
    </row>
    <row r="3095" spans="1:6" x14ac:dyDescent="0.25">
      <c r="A3095">
        <f t="shared" si="48"/>
        <v>3091</v>
      </c>
      <c r="B3095" s="1">
        <v>2223</v>
      </c>
      <c r="C3095" s="1" t="s">
        <v>3</v>
      </c>
      <c r="D3095" s="1">
        <v>0</v>
      </c>
      <c r="E3095" s="1">
        <v>45.592959</v>
      </c>
      <c r="F3095" s="5" t="s">
        <v>8</v>
      </c>
    </row>
    <row r="3096" spans="1:6" x14ac:dyDescent="0.25">
      <c r="A3096">
        <f t="shared" si="48"/>
        <v>3092</v>
      </c>
      <c r="B3096" s="1">
        <v>2242</v>
      </c>
      <c r="C3096" s="1" t="s">
        <v>3</v>
      </c>
      <c r="D3096" s="1">
        <v>0</v>
      </c>
      <c r="E3096" s="1">
        <v>56.283715000000001</v>
      </c>
      <c r="F3096" s="5" t="s">
        <v>8</v>
      </c>
    </row>
    <row r="3097" spans="1:6" x14ac:dyDescent="0.25">
      <c r="A3097">
        <f t="shared" si="48"/>
        <v>3093</v>
      </c>
      <c r="B3097" s="1">
        <v>2264</v>
      </c>
      <c r="C3097" s="1" t="s">
        <v>3</v>
      </c>
      <c r="D3097" s="1">
        <v>0</v>
      </c>
      <c r="E3097" s="1">
        <v>42.883780000000002</v>
      </c>
      <c r="F3097" s="5" t="s">
        <v>8</v>
      </c>
    </row>
    <row r="3098" spans="1:6" x14ac:dyDescent="0.25">
      <c r="A3098">
        <f t="shared" si="48"/>
        <v>3094</v>
      </c>
      <c r="B3098" s="1">
        <v>2283</v>
      </c>
      <c r="C3098" s="1" t="s">
        <v>3</v>
      </c>
      <c r="D3098" s="1">
        <v>0</v>
      </c>
      <c r="E3098" s="1">
        <v>52.223447</v>
      </c>
      <c r="F3098" s="5" t="s">
        <v>8</v>
      </c>
    </row>
    <row r="3099" spans="1:6" x14ac:dyDescent="0.25">
      <c r="A3099">
        <f t="shared" si="48"/>
        <v>3095</v>
      </c>
      <c r="B3099" s="1">
        <v>2366</v>
      </c>
      <c r="C3099" s="1" t="s">
        <v>3</v>
      </c>
      <c r="D3099" s="1">
        <v>0</v>
      </c>
      <c r="E3099" s="1">
        <v>24.348482000000001</v>
      </c>
      <c r="F3099" s="5" t="s">
        <v>10</v>
      </c>
    </row>
    <row r="3100" spans="1:6" x14ac:dyDescent="0.25">
      <c r="A3100">
        <f t="shared" si="48"/>
        <v>3096</v>
      </c>
      <c r="B3100" s="1">
        <v>2399</v>
      </c>
      <c r="C3100" s="1" t="s">
        <v>3</v>
      </c>
      <c r="D3100" s="1">
        <v>0</v>
      </c>
      <c r="E3100" s="1">
        <v>20.205434</v>
      </c>
      <c r="F3100" s="5" t="s">
        <v>9</v>
      </c>
    </row>
    <row r="3101" spans="1:6" x14ac:dyDescent="0.25">
      <c r="A3101">
        <f t="shared" si="48"/>
        <v>3097</v>
      </c>
      <c r="B3101" s="1">
        <v>2663</v>
      </c>
      <c r="C3101" s="1" t="s">
        <v>3</v>
      </c>
      <c r="D3101" s="1">
        <v>0</v>
      </c>
      <c r="E3101" s="1">
        <v>14.473455</v>
      </c>
      <c r="F3101" s="5" t="s">
        <v>8</v>
      </c>
    </row>
    <row r="3102" spans="1:6" x14ac:dyDescent="0.25">
      <c r="A3102">
        <f t="shared" si="48"/>
        <v>3098</v>
      </c>
      <c r="B3102" s="1">
        <v>2676</v>
      </c>
      <c r="C3102" s="1" t="s">
        <v>3</v>
      </c>
      <c r="D3102" s="1">
        <v>0</v>
      </c>
      <c r="E3102" s="1">
        <v>21.432614999999998</v>
      </c>
      <c r="F3102" s="5" t="s">
        <v>8</v>
      </c>
    </row>
    <row r="3103" spans="1:6" x14ac:dyDescent="0.25">
      <c r="A3103">
        <f t="shared" si="48"/>
        <v>3099</v>
      </c>
      <c r="B3103" s="1">
        <v>2694</v>
      </c>
      <c r="C3103" s="1" t="s">
        <v>3</v>
      </c>
      <c r="D3103" s="1">
        <v>0</v>
      </c>
      <c r="E3103" s="1">
        <v>133.48061000000001</v>
      </c>
      <c r="F3103" s="5" t="s">
        <v>9</v>
      </c>
    </row>
    <row r="3104" spans="1:6" x14ac:dyDescent="0.25">
      <c r="A3104">
        <f t="shared" si="48"/>
        <v>3100</v>
      </c>
      <c r="B3104" s="1">
        <v>2711</v>
      </c>
      <c r="C3104" s="1" t="s">
        <v>3</v>
      </c>
      <c r="D3104" s="1">
        <v>0</v>
      </c>
      <c r="E3104" s="1">
        <v>43.813091999999997</v>
      </c>
      <c r="F3104" s="5" t="s">
        <v>9</v>
      </c>
    </row>
    <row r="3105" spans="1:6" x14ac:dyDescent="0.25">
      <c r="A3105">
        <f t="shared" si="48"/>
        <v>3101</v>
      </c>
      <c r="B3105" s="1">
        <v>2712</v>
      </c>
      <c r="C3105" s="1" t="s">
        <v>3</v>
      </c>
      <c r="D3105" s="1">
        <v>0</v>
      </c>
      <c r="E3105" s="1">
        <v>51.146776000000003</v>
      </c>
      <c r="F3105" s="5" t="s">
        <v>9</v>
      </c>
    </row>
    <row r="3106" spans="1:6" x14ac:dyDescent="0.25">
      <c r="A3106">
        <f t="shared" si="48"/>
        <v>3102</v>
      </c>
      <c r="B3106" s="1">
        <v>2716</v>
      </c>
      <c r="C3106" s="1" t="s">
        <v>3</v>
      </c>
      <c r="D3106" s="1">
        <v>0</v>
      </c>
      <c r="E3106" s="1">
        <v>36.969002000000003</v>
      </c>
      <c r="F3106" s="5" t="s">
        <v>9</v>
      </c>
    </row>
    <row r="3107" spans="1:6" x14ac:dyDescent="0.25">
      <c r="A3107">
        <f t="shared" si="48"/>
        <v>3103</v>
      </c>
      <c r="B3107" s="1">
        <v>2763</v>
      </c>
      <c r="C3107" s="1" t="s">
        <v>3</v>
      </c>
      <c r="D3107" s="1">
        <v>0</v>
      </c>
      <c r="E3107" s="1">
        <v>33.133187</v>
      </c>
      <c r="F3107" s="5" t="s">
        <v>8</v>
      </c>
    </row>
    <row r="3108" spans="1:6" x14ac:dyDescent="0.25">
      <c r="A3108">
        <f t="shared" si="48"/>
        <v>3104</v>
      </c>
      <c r="B3108" s="1">
        <v>2772</v>
      </c>
      <c r="C3108" s="1" t="s">
        <v>3</v>
      </c>
      <c r="D3108" s="1">
        <v>0</v>
      </c>
      <c r="E3108" s="1">
        <v>183.235693</v>
      </c>
      <c r="F3108" s="5" t="s">
        <v>9</v>
      </c>
    </row>
    <row r="3109" spans="1:6" x14ac:dyDescent="0.25">
      <c r="A3109">
        <f t="shared" si="48"/>
        <v>3105</v>
      </c>
      <c r="B3109" s="1">
        <v>2927</v>
      </c>
      <c r="C3109" s="1" t="s">
        <v>3</v>
      </c>
      <c r="D3109" s="1">
        <v>0</v>
      </c>
      <c r="E3109" s="1">
        <v>87.923614999999998</v>
      </c>
      <c r="F3109" s="5" t="s">
        <v>9</v>
      </c>
    </row>
    <row r="3110" spans="1:6" x14ac:dyDescent="0.25">
      <c r="A3110">
        <f t="shared" si="48"/>
        <v>3106</v>
      </c>
      <c r="B3110" s="1">
        <v>2975</v>
      </c>
      <c r="C3110" s="1" t="s">
        <v>3</v>
      </c>
      <c r="D3110" s="1">
        <v>0</v>
      </c>
      <c r="E3110" s="1">
        <v>7.8427049999999996</v>
      </c>
      <c r="F3110" s="5" t="s">
        <v>9</v>
      </c>
    </row>
    <row r="3111" spans="1:6" x14ac:dyDescent="0.25">
      <c r="A3111">
        <f t="shared" si="48"/>
        <v>3107</v>
      </c>
      <c r="B3111" s="1">
        <v>3023</v>
      </c>
      <c r="C3111" s="1" t="s">
        <v>3</v>
      </c>
      <c r="D3111" s="1">
        <v>0</v>
      </c>
      <c r="E3111" s="1">
        <v>87.378891999999993</v>
      </c>
      <c r="F3111" s="5" t="s">
        <v>9</v>
      </c>
    </row>
  </sheetData>
  <autoFilter ref="B4:F311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9"/>
  <sheetViews>
    <sheetView workbookViewId="0">
      <selection activeCell="I10" sqref="I10"/>
    </sheetView>
  </sheetViews>
  <sheetFormatPr defaultRowHeight="15" x14ac:dyDescent="0.25"/>
  <sheetData>
    <row r="4" spans="1:2" x14ac:dyDescent="0.25">
      <c r="A4" s="2" t="s">
        <v>58</v>
      </c>
      <c r="B4" s="2" t="s">
        <v>85</v>
      </c>
    </row>
    <row r="5" spans="1:2" x14ac:dyDescent="0.25">
      <c r="A5" t="s">
        <v>62</v>
      </c>
    </row>
    <row r="6" spans="1:2" x14ac:dyDescent="0.25">
      <c r="A6" t="s">
        <v>59</v>
      </c>
    </row>
    <row r="7" spans="1:2" x14ac:dyDescent="0.25">
      <c r="A7" t="s">
        <v>60</v>
      </c>
    </row>
    <row r="8" spans="1:2" x14ac:dyDescent="0.25">
      <c r="A8" t="s">
        <v>61</v>
      </c>
    </row>
    <row r="9" spans="1:2" x14ac:dyDescent="0.25">
      <c r="A9" t="s">
        <v>126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5"/>
  </sheetPr>
  <dimension ref="A1:P395"/>
  <sheetViews>
    <sheetView zoomScaleNormal="100" workbookViewId="0">
      <selection activeCell="L127" sqref="L127"/>
    </sheetView>
  </sheetViews>
  <sheetFormatPr defaultRowHeight="15" x14ac:dyDescent="0.25"/>
  <cols>
    <col min="3" max="3" width="2.7109375" bestFit="1" customWidth="1"/>
    <col min="4" max="4" width="12" bestFit="1" customWidth="1"/>
    <col min="5" max="5" width="22.140625" bestFit="1" customWidth="1"/>
    <col min="6" max="6" width="14.140625" style="73" customWidth="1"/>
    <col min="7" max="7" width="18.42578125" customWidth="1"/>
    <col min="8" max="12" width="14.85546875" customWidth="1"/>
  </cols>
  <sheetData>
    <row r="1" spans="1:16" x14ac:dyDescent="0.25">
      <c r="A1" s="44" t="s">
        <v>72</v>
      </c>
    </row>
    <row r="2" spans="1:16" x14ac:dyDescent="0.25">
      <c r="J2" s="2" t="s">
        <v>89</v>
      </c>
      <c r="K2" s="2"/>
    </row>
    <row r="4" spans="1:16" ht="30" x14ac:dyDescent="0.25">
      <c r="A4" s="72" t="s">
        <v>0</v>
      </c>
      <c r="B4" s="78" t="s">
        <v>1</v>
      </c>
      <c r="C4" s="78" t="s">
        <v>2</v>
      </c>
      <c r="D4" s="78" t="s">
        <v>63</v>
      </c>
      <c r="E4" s="78" t="s">
        <v>5</v>
      </c>
      <c r="F4" s="79" t="s">
        <v>83</v>
      </c>
      <c r="G4" s="84" t="s">
        <v>84</v>
      </c>
      <c r="H4" s="78" t="s">
        <v>30</v>
      </c>
      <c r="I4" s="75"/>
      <c r="J4" s="85" t="s">
        <v>86</v>
      </c>
      <c r="K4" s="86" t="s">
        <v>87</v>
      </c>
      <c r="L4" s="85" t="s">
        <v>88</v>
      </c>
      <c r="N4" s="2" t="s">
        <v>78</v>
      </c>
      <c r="O4" s="2"/>
      <c r="P4" s="2"/>
    </row>
    <row r="5" spans="1:16" hidden="1" x14ac:dyDescent="0.25">
      <c r="A5">
        <v>57</v>
      </c>
      <c r="B5" t="s">
        <v>3</v>
      </c>
      <c r="C5">
        <v>0</v>
      </c>
      <c r="D5">
        <v>124.354457</v>
      </c>
      <c r="E5" t="s">
        <v>6</v>
      </c>
      <c r="F5"/>
    </row>
    <row r="6" spans="1:16" hidden="1" x14ac:dyDescent="0.25">
      <c r="A6">
        <v>58</v>
      </c>
      <c r="B6" t="s">
        <v>3</v>
      </c>
      <c r="C6">
        <v>0</v>
      </c>
      <c r="D6">
        <v>395.35109299999999</v>
      </c>
      <c r="E6" t="s">
        <v>6</v>
      </c>
      <c r="F6"/>
    </row>
    <row r="7" spans="1:16" hidden="1" x14ac:dyDescent="0.25">
      <c r="A7">
        <v>61</v>
      </c>
      <c r="B7" t="s">
        <v>3</v>
      </c>
      <c r="C7">
        <v>0</v>
      </c>
      <c r="D7">
        <v>103.29181699999999</v>
      </c>
      <c r="E7" t="s">
        <v>6</v>
      </c>
      <c r="F7"/>
    </row>
    <row r="8" spans="1:16" hidden="1" x14ac:dyDescent="0.25">
      <c r="A8">
        <v>63</v>
      </c>
      <c r="B8" t="s">
        <v>3</v>
      </c>
      <c r="C8">
        <v>0</v>
      </c>
      <c r="D8">
        <v>124.354457</v>
      </c>
      <c r="E8" t="s">
        <v>6</v>
      </c>
      <c r="F8"/>
    </row>
    <row r="9" spans="1:16" hidden="1" x14ac:dyDescent="0.25">
      <c r="A9">
        <v>475</v>
      </c>
      <c r="B9" t="s">
        <v>3</v>
      </c>
      <c r="C9">
        <v>0</v>
      </c>
      <c r="D9">
        <v>552.48346400000003</v>
      </c>
      <c r="E9" t="s">
        <v>8</v>
      </c>
      <c r="F9"/>
    </row>
    <row r="10" spans="1:16" hidden="1" x14ac:dyDescent="0.25">
      <c r="A10">
        <v>477</v>
      </c>
      <c r="B10" t="s">
        <v>3</v>
      </c>
      <c r="C10">
        <v>0</v>
      </c>
      <c r="D10">
        <v>967.385447</v>
      </c>
      <c r="E10" t="s">
        <v>8</v>
      </c>
      <c r="F10"/>
    </row>
    <row r="11" spans="1:16" hidden="1" x14ac:dyDescent="0.25">
      <c r="A11">
        <v>478</v>
      </c>
      <c r="B11" t="s">
        <v>3</v>
      </c>
      <c r="C11">
        <v>0</v>
      </c>
      <c r="D11">
        <v>797.87765999999999</v>
      </c>
      <c r="E11" t="s">
        <v>8</v>
      </c>
      <c r="F11"/>
    </row>
    <row r="12" spans="1:16" hidden="1" x14ac:dyDescent="0.25">
      <c r="A12">
        <v>480</v>
      </c>
      <c r="B12" t="s">
        <v>3</v>
      </c>
      <c r="C12">
        <v>0</v>
      </c>
      <c r="D12">
        <v>3661.7456750000001</v>
      </c>
      <c r="E12" t="s">
        <v>8</v>
      </c>
      <c r="F12"/>
    </row>
    <row r="13" spans="1:16" hidden="1" x14ac:dyDescent="0.25">
      <c r="A13">
        <v>482</v>
      </c>
      <c r="B13" t="s">
        <v>3</v>
      </c>
      <c r="C13">
        <v>0</v>
      </c>
      <c r="D13">
        <v>449.95049699999998</v>
      </c>
      <c r="E13" t="s">
        <v>8</v>
      </c>
      <c r="F13"/>
    </row>
    <row r="14" spans="1:16" hidden="1" x14ac:dyDescent="0.25">
      <c r="A14">
        <v>483</v>
      </c>
      <c r="B14" t="s">
        <v>3</v>
      </c>
      <c r="C14">
        <v>0</v>
      </c>
      <c r="D14">
        <v>694.06903399999999</v>
      </c>
      <c r="E14" t="s">
        <v>8</v>
      </c>
      <c r="F14"/>
    </row>
    <row r="15" spans="1:16" hidden="1" x14ac:dyDescent="0.25">
      <c r="A15">
        <v>486</v>
      </c>
      <c r="B15" t="s">
        <v>3</v>
      </c>
      <c r="C15">
        <v>0</v>
      </c>
      <c r="D15">
        <v>380.102687</v>
      </c>
      <c r="E15" t="s">
        <v>8</v>
      </c>
      <c r="F15"/>
    </row>
    <row r="16" spans="1:16" hidden="1" x14ac:dyDescent="0.25">
      <c r="A16">
        <v>487</v>
      </c>
      <c r="B16" t="s">
        <v>3</v>
      </c>
      <c r="C16">
        <v>0</v>
      </c>
      <c r="D16">
        <v>255.67367400000001</v>
      </c>
      <c r="E16" t="s">
        <v>8</v>
      </c>
      <c r="F16"/>
    </row>
    <row r="17" spans="1:6" hidden="1" x14ac:dyDescent="0.25">
      <c r="A17">
        <v>488</v>
      </c>
      <c r="B17" t="s">
        <v>3</v>
      </c>
      <c r="C17">
        <v>0</v>
      </c>
      <c r="D17">
        <v>661.29724599999997</v>
      </c>
      <c r="E17" t="s">
        <v>8</v>
      </c>
      <c r="F17"/>
    </row>
    <row r="18" spans="1:6" hidden="1" x14ac:dyDescent="0.25">
      <c r="A18">
        <v>489</v>
      </c>
      <c r="B18" t="s">
        <v>3</v>
      </c>
      <c r="C18">
        <v>0</v>
      </c>
      <c r="D18">
        <v>405.84758599999998</v>
      </c>
      <c r="E18" t="s">
        <v>8</v>
      </c>
      <c r="F18"/>
    </row>
    <row r="19" spans="1:6" hidden="1" x14ac:dyDescent="0.25">
      <c r="A19">
        <v>490</v>
      </c>
      <c r="B19" t="s">
        <v>3</v>
      </c>
      <c r="C19">
        <v>0</v>
      </c>
      <c r="D19">
        <v>230.24847800000001</v>
      </c>
      <c r="E19" t="s">
        <v>8</v>
      </c>
      <c r="F19"/>
    </row>
    <row r="20" spans="1:6" hidden="1" x14ac:dyDescent="0.25">
      <c r="A20">
        <v>491</v>
      </c>
      <c r="B20" t="s">
        <v>3</v>
      </c>
      <c r="C20">
        <v>0</v>
      </c>
      <c r="D20">
        <v>608.760178</v>
      </c>
      <c r="E20" t="s">
        <v>8</v>
      </c>
      <c r="F20"/>
    </row>
    <row r="21" spans="1:6" hidden="1" x14ac:dyDescent="0.25">
      <c r="A21">
        <v>492</v>
      </c>
      <c r="B21" t="s">
        <v>3</v>
      </c>
      <c r="C21">
        <v>0</v>
      </c>
      <c r="D21">
        <v>123.353741</v>
      </c>
      <c r="E21" t="s">
        <v>8</v>
      </c>
      <c r="F21"/>
    </row>
    <row r="22" spans="1:6" hidden="1" x14ac:dyDescent="0.25">
      <c r="A22">
        <v>494</v>
      </c>
      <c r="B22" t="s">
        <v>3</v>
      </c>
      <c r="C22">
        <v>0</v>
      </c>
      <c r="D22">
        <v>285.75326000000001</v>
      </c>
      <c r="E22" t="s">
        <v>8</v>
      </c>
      <c r="F22"/>
    </row>
    <row r="23" spans="1:6" hidden="1" x14ac:dyDescent="0.25">
      <c r="A23">
        <v>495</v>
      </c>
      <c r="B23" t="s">
        <v>3</v>
      </c>
      <c r="C23">
        <v>0</v>
      </c>
      <c r="D23">
        <v>423.42294600000002</v>
      </c>
      <c r="E23" t="s">
        <v>8</v>
      </c>
      <c r="F23"/>
    </row>
    <row r="24" spans="1:6" hidden="1" x14ac:dyDescent="0.25">
      <c r="A24">
        <v>496</v>
      </c>
      <c r="B24" t="s">
        <v>3</v>
      </c>
      <c r="C24">
        <v>0</v>
      </c>
      <c r="D24">
        <v>300.28481900000003</v>
      </c>
      <c r="E24" t="s">
        <v>8</v>
      </c>
      <c r="F24"/>
    </row>
    <row r="25" spans="1:6" hidden="1" x14ac:dyDescent="0.25">
      <c r="A25">
        <v>498</v>
      </c>
      <c r="B25" t="s">
        <v>3</v>
      </c>
      <c r="C25">
        <v>0</v>
      </c>
      <c r="D25">
        <v>709.24725999999998</v>
      </c>
      <c r="E25" t="s">
        <v>8</v>
      </c>
      <c r="F25"/>
    </row>
    <row r="26" spans="1:6" hidden="1" x14ac:dyDescent="0.25">
      <c r="A26">
        <v>499</v>
      </c>
      <c r="B26" t="s">
        <v>3</v>
      </c>
      <c r="C26">
        <v>0</v>
      </c>
      <c r="D26">
        <v>218.44801799999999</v>
      </c>
      <c r="E26" t="s">
        <v>8</v>
      </c>
      <c r="F26"/>
    </row>
    <row r="27" spans="1:6" hidden="1" x14ac:dyDescent="0.25">
      <c r="A27">
        <v>500</v>
      </c>
      <c r="B27" t="s">
        <v>3</v>
      </c>
      <c r="C27">
        <v>0</v>
      </c>
      <c r="D27">
        <v>674.83123899999998</v>
      </c>
      <c r="E27" t="s">
        <v>8</v>
      </c>
      <c r="F27"/>
    </row>
    <row r="28" spans="1:6" hidden="1" x14ac:dyDescent="0.25">
      <c r="A28">
        <v>505</v>
      </c>
      <c r="B28" t="s">
        <v>3</v>
      </c>
      <c r="C28">
        <v>0</v>
      </c>
      <c r="D28">
        <v>189.38218699999999</v>
      </c>
      <c r="E28" t="s">
        <v>8</v>
      </c>
      <c r="F28"/>
    </row>
    <row r="29" spans="1:6" hidden="1" x14ac:dyDescent="0.25">
      <c r="A29">
        <v>508</v>
      </c>
      <c r="B29" t="s">
        <v>3</v>
      </c>
      <c r="C29">
        <v>0</v>
      </c>
      <c r="D29">
        <v>494.77165500000001</v>
      </c>
      <c r="E29" t="s">
        <v>8</v>
      </c>
      <c r="F29"/>
    </row>
    <row r="30" spans="1:6" hidden="1" x14ac:dyDescent="0.25">
      <c r="A30">
        <v>510</v>
      </c>
      <c r="B30" t="s">
        <v>3</v>
      </c>
      <c r="C30">
        <v>0</v>
      </c>
      <c r="D30">
        <v>85.669904000000002</v>
      </c>
      <c r="E30" t="s">
        <v>8</v>
      </c>
      <c r="F30"/>
    </row>
    <row r="31" spans="1:6" hidden="1" x14ac:dyDescent="0.25">
      <c r="A31">
        <v>512</v>
      </c>
      <c r="B31" t="s">
        <v>3</v>
      </c>
      <c r="C31">
        <v>0</v>
      </c>
      <c r="D31">
        <v>555.25914699999998</v>
      </c>
      <c r="E31" t="s">
        <v>8</v>
      </c>
      <c r="F31"/>
    </row>
    <row r="32" spans="1:6" hidden="1" x14ac:dyDescent="0.25">
      <c r="A32">
        <v>514</v>
      </c>
      <c r="B32" t="s">
        <v>3</v>
      </c>
      <c r="C32">
        <v>0</v>
      </c>
      <c r="D32">
        <v>262.926153</v>
      </c>
      <c r="E32" t="s">
        <v>8</v>
      </c>
      <c r="F32"/>
    </row>
    <row r="33" spans="1:6" hidden="1" x14ac:dyDescent="0.25">
      <c r="A33">
        <v>515</v>
      </c>
      <c r="B33" t="s">
        <v>3</v>
      </c>
      <c r="C33">
        <v>0</v>
      </c>
      <c r="D33">
        <v>257.07936699999999</v>
      </c>
      <c r="E33" t="s">
        <v>8</v>
      </c>
      <c r="F33"/>
    </row>
    <row r="34" spans="1:6" hidden="1" x14ac:dyDescent="0.25">
      <c r="A34">
        <v>516</v>
      </c>
      <c r="B34" t="s">
        <v>3</v>
      </c>
      <c r="C34">
        <v>0</v>
      </c>
      <c r="D34">
        <v>233.49061</v>
      </c>
      <c r="E34" t="s">
        <v>8</v>
      </c>
      <c r="F34"/>
    </row>
    <row r="35" spans="1:6" hidden="1" x14ac:dyDescent="0.25">
      <c r="A35">
        <v>517</v>
      </c>
      <c r="B35" t="s">
        <v>3</v>
      </c>
      <c r="C35">
        <v>0</v>
      </c>
      <c r="D35">
        <v>125.7563</v>
      </c>
      <c r="E35" t="s">
        <v>8</v>
      </c>
      <c r="F35"/>
    </row>
    <row r="36" spans="1:6" hidden="1" x14ac:dyDescent="0.25">
      <c r="A36">
        <v>520</v>
      </c>
      <c r="B36" t="s">
        <v>3</v>
      </c>
      <c r="C36">
        <v>0</v>
      </c>
      <c r="D36">
        <v>260.809213</v>
      </c>
      <c r="E36" t="s">
        <v>8</v>
      </c>
      <c r="F36"/>
    </row>
    <row r="37" spans="1:6" hidden="1" x14ac:dyDescent="0.25">
      <c r="A37">
        <v>521</v>
      </c>
      <c r="B37" t="s">
        <v>3</v>
      </c>
      <c r="C37">
        <v>0</v>
      </c>
      <c r="D37">
        <v>134.08965000000001</v>
      </c>
      <c r="E37" t="s">
        <v>8</v>
      </c>
      <c r="F37"/>
    </row>
    <row r="38" spans="1:6" hidden="1" x14ac:dyDescent="0.25">
      <c r="A38">
        <v>523</v>
      </c>
      <c r="B38" t="s">
        <v>3</v>
      </c>
      <c r="C38">
        <v>0</v>
      </c>
      <c r="D38">
        <v>402.30360200000001</v>
      </c>
      <c r="E38" t="s">
        <v>8</v>
      </c>
      <c r="F38"/>
    </row>
    <row r="39" spans="1:6" hidden="1" x14ac:dyDescent="0.25">
      <c r="A39">
        <v>524</v>
      </c>
      <c r="B39" t="s">
        <v>3</v>
      </c>
      <c r="C39">
        <v>0</v>
      </c>
      <c r="D39">
        <v>691.61064599999997</v>
      </c>
      <c r="E39" t="s">
        <v>8</v>
      </c>
      <c r="F39"/>
    </row>
    <row r="40" spans="1:6" hidden="1" x14ac:dyDescent="0.25">
      <c r="A40">
        <v>525</v>
      </c>
      <c r="B40" t="s">
        <v>3</v>
      </c>
      <c r="C40">
        <v>0</v>
      </c>
      <c r="D40">
        <v>595.01127099999997</v>
      </c>
      <c r="E40" t="s">
        <v>8</v>
      </c>
      <c r="F40"/>
    </row>
    <row r="41" spans="1:6" hidden="1" x14ac:dyDescent="0.25">
      <c r="A41">
        <v>534</v>
      </c>
      <c r="B41" t="s">
        <v>3</v>
      </c>
      <c r="C41">
        <v>0</v>
      </c>
      <c r="D41">
        <v>996.34950900000001</v>
      </c>
      <c r="E41" t="s">
        <v>8</v>
      </c>
      <c r="F41"/>
    </row>
    <row r="42" spans="1:6" hidden="1" x14ac:dyDescent="0.25">
      <c r="A42">
        <v>535</v>
      </c>
      <c r="B42" t="s">
        <v>3</v>
      </c>
      <c r="C42">
        <v>0</v>
      </c>
      <c r="D42">
        <v>792.70571800000005</v>
      </c>
      <c r="E42" t="s">
        <v>8</v>
      </c>
      <c r="F42"/>
    </row>
    <row r="43" spans="1:6" hidden="1" x14ac:dyDescent="0.25">
      <c r="A43">
        <v>537</v>
      </c>
      <c r="B43" t="s">
        <v>3</v>
      </c>
      <c r="C43">
        <v>0</v>
      </c>
      <c r="D43">
        <v>384.02644600000002</v>
      </c>
      <c r="E43" t="s">
        <v>8</v>
      </c>
      <c r="F43"/>
    </row>
    <row r="44" spans="1:6" hidden="1" x14ac:dyDescent="0.25">
      <c r="A44">
        <v>538</v>
      </c>
      <c r="B44" t="s">
        <v>3</v>
      </c>
      <c r="C44">
        <v>0</v>
      </c>
      <c r="D44">
        <v>82.415038999999993</v>
      </c>
      <c r="E44" t="s">
        <v>8</v>
      </c>
      <c r="F44"/>
    </row>
    <row r="45" spans="1:6" hidden="1" x14ac:dyDescent="0.25">
      <c r="A45">
        <v>539</v>
      </c>
      <c r="B45" t="s">
        <v>3</v>
      </c>
      <c r="C45">
        <v>0</v>
      </c>
      <c r="D45">
        <v>335.943422</v>
      </c>
      <c r="E45" t="s">
        <v>8</v>
      </c>
      <c r="F45"/>
    </row>
    <row r="46" spans="1:6" hidden="1" x14ac:dyDescent="0.25">
      <c r="A46">
        <v>540</v>
      </c>
      <c r="B46" t="s">
        <v>3</v>
      </c>
      <c r="C46">
        <v>0</v>
      </c>
      <c r="D46">
        <v>499.59147300000001</v>
      </c>
      <c r="E46" t="s">
        <v>8</v>
      </c>
      <c r="F46"/>
    </row>
    <row r="47" spans="1:6" hidden="1" x14ac:dyDescent="0.25">
      <c r="A47">
        <v>541</v>
      </c>
      <c r="B47" t="s">
        <v>3</v>
      </c>
      <c r="C47">
        <v>0</v>
      </c>
      <c r="D47">
        <v>276.00861600000002</v>
      </c>
      <c r="E47" t="s">
        <v>8</v>
      </c>
      <c r="F47"/>
    </row>
    <row r="48" spans="1:6" hidden="1" x14ac:dyDescent="0.25">
      <c r="A48">
        <v>543</v>
      </c>
      <c r="B48" t="s">
        <v>3</v>
      </c>
      <c r="C48">
        <v>0</v>
      </c>
      <c r="D48">
        <v>217.438726</v>
      </c>
      <c r="E48" t="s">
        <v>8</v>
      </c>
      <c r="F48"/>
    </row>
    <row r="49" spans="1:6" hidden="1" x14ac:dyDescent="0.25">
      <c r="A49">
        <v>544</v>
      </c>
      <c r="B49" t="s">
        <v>3</v>
      </c>
      <c r="C49">
        <v>0</v>
      </c>
      <c r="D49">
        <v>122.385577</v>
      </c>
      <c r="E49" t="s">
        <v>8</v>
      </c>
      <c r="F49"/>
    </row>
    <row r="50" spans="1:6" hidden="1" x14ac:dyDescent="0.25">
      <c r="A50">
        <v>545</v>
      </c>
      <c r="B50" t="s">
        <v>3</v>
      </c>
      <c r="C50">
        <v>0</v>
      </c>
      <c r="D50">
        <v>224.763834</v>
      </c>
      <c r="E50" t="s">
        <v>8</v>
      </c>
      <c r="F50"/>
    </row>
    <row r="51" spans="1:6" hidden="1" x14ac:dyDescent="0.25">
      <c r="A51">
        <v>546</v>
      </c>
      <c r="B51" t="s">
        <v>3</v>
      </c>
      <c r="C51">
        <v>0</v>
      </c>
      <c r="D51">
        <v>292.04247500000002</v>
      </c>
      <c r="E51" t="s">
        <v>8</v>
      </c>
      <c r="F51"/>
    </row>
    <row r="52" spans="1:6" hidden="1" x14ac:dyDescent="0.25">
      <c r="A52">
        <v>547</v>
      </c>
      <c r="B52" t="s">
        <v>3</v>
      </c>
      <c r="C52">
        <v>0</v>
      </c>
      <c r="D52">
        <v>313.042461</v>
      </c>
      <c r="E52" t="s">
        <v>8</v>
      </c>
      <c r="F52"/>
    </row>
    <row r="53" spans="1:6" hidden="1" x14ac:dyDescent="0.25">
      <c r="A53">
        <v>548</v>
      </c>
      <c r="B53" t="s">
        <v>3</v>
      </c>
      <c r="C53">
        <v>0</v>
      </c>
      <c r="D53">
        <v>139.92173500000001</v>
      </c>
      <c r="E53" t="s">
        <v>8</v>
      </c>
      <c r="F53"/>
    </row>
    <row r="54" spans="1:6" hidden="1" x14ac:dyDescent="0.25">
      <c r="A54">
        <v>549</v>
      </c>
      <c r="B54" t="s">
        <v>3</v>
      </c>
      <c r="C54">
        <v>0</v>
      </c>
      <c r="D54">
        <v>602.894724</v>
      </c>
      <c r="E54" t="s">
        <v>8</v>
      </c>
      <c r="F54"/>
    </row>
    <row r="55" spans="1:6" hidden="1" x14ac:dyDescent="0.25">
      <c r="A55">
        <v>550</v>
      </c>
      <c r="B55" t="s">
        <v>3</v>
      </c>
      <c r="C55">
        <v>0</v>
      </c>
      <c r="D55">
        <v>134.822598</v>
      </c>
      <c r="E55" t="s">
        <v>8</v>
      </c>
      <c r="F55"/>
    </row>
    <row r="56" spans="1:6" hidden="1" x14ac:dyDescent="0.25">
      <c r="A56">
        <v>551</v>
      </c>
      <c r="B56" t="s">
        <v>3</v>
      </c>
      <c r="C56">
        <v>0</v>
      </c>
      <c r="D56">
        <v>144.31627</v>
      </c>
      <c r="E56" t="s">
        <v>8</v>
      </c>
      <c r="F56"/>
    </row>
    <row r="57" spans="1:6" hidden="1" x14ac:dyDescent="0.25">
      <c r="A57">
        <v>552</v>
      </c>
      <c r="B57" t="s">
        <v>3</v>
      </c>
      <c r="C57">
        <v>0</v>
      </c>
      <c r="D57">
        <v>136.10788299999999</v>
      </c>
      <c r="E57" t="s">
        <v>8</v>
      </c>
      <c r="F57"/>
    </row>
    <row r="58" spans="1:6" hidden="1" x14ac:dyDescent="0.25">
      <c r="A58">
        <v>553</v>
      </c>
      <c r="B58" t="s">
        <v>3</v>
      </c>
      <c r="C58">
        <v>0</v>
      </c>
      <c r="D58">
        <v>125.7563</v>
      </c>
      <c r="E58" t="s">
        <v>8</v>
      </c>
      <c r="F58"/>
    </row>
    <row r="59" spans="1:6" hidden="1" x14ac:dyDescent="0.25">
      <c r="A59">
        <v>554</v>
      </c>
      <c r="B59" t="s">
        <v>3</v>
      </c>
      <c r="C59">
        <v>0</v>
      </c>
      <c r="D59">
        <v>346.441665</v>
      </c>
      <c r="E59" t="s">
        <v>8</v>
      </c>
      <c r="F59"/>
    </row>
    <row r="60" spans="1:6" hidden="1" x14ac:dyDescent="0.25">
      <c r="A60">
        <v>556</v>
      </c>
      <c r="B60" t="s">
        <v>3</v>
      </c>
      <c r="C60">
        <v>0</v>
      </c>
      <c r="D60">
        <v>1041.6162469999999</v>
      </c>
      <c r="E60" t="s">
        <v>8</v>
      </c>
      <c r="F60"/>
    </row>
    <row r="61" spans="1:6" hidden="1" x14ac:dyDescent="0.25">
      <c r="A61">
        <v>557</v>
      </c>
      <c r="B61" t="s">
        <v>3</v>
      </c>
      <c r="C61">
        <v>0</v>
      </c>
      <c r="D61">
        <v>1011.164237</v>
      </c>
      <c r="E61" t="s">
        <v>8</v>
      </c>
      <c r="F61"/>
    </row>
    <row r="62" spans="1:6" hidden="1" x14ac:dyDescent="0.25">
      <c r="A62">
        <v>558</v>
      </c>
      <c r="B62" t="s">
        <v>3</v>
      </c>
      <c r="C62">
        <v>0</v>
      </c>
      <c r="D62">
        <v>973.04672100000005</v>
      </c>
      <c r="E62" t="s">
        <v>8</v>
      </c>
      <c r="F62"/>
    </row>
    <row r="63" spans="1:6" hidden="1" x14ac:dyDescent="0.25">
      <c r="A63">
        <v>559</v>
      </c>
      <c r="B63" t="s">
        <v>3</v>
      </c>
      <c r="C63">
        <v>0</v>
      </c>
      <c r="D63">
        <v>647.98026700000003</v>
      </c>
      <c r="E63" t="s">
        <v>8</v>
      </c>
      <c r="F63"/>
    </row>
    <row r="64" spans="1:6" hidden="1" x14ac:dyDescent="0.25">
      <c r="A64">
        <v>560</v>
      </c>
      <c r="B64" t="s">
        <v>3</v>
      </c>
      <c r="C64">
        <v>0</v>
      </c>
      <c r="D64">
        <v>723.92617900000005</v>
      </c>
      <c r="E64" t="s">
        <v>8</v>
      </c>
      <c r="F64"/>
    </row>
    <row r="65" spans="1:6" hidden="1" x14ac:dyDescent="0.25">
      <c r="A65">
        <v>561</v>
      </c>
      <c r="B65" t="s">
        <v>3</v>
      </c>
      <c r="C65">
        <v>0</v>
      </c>
      <c r="D65">
        <v>191.61104599999999</v>
      </c>
      <c r="E65" t="s">
        <v>8</v>
      </c>
      <c r="F65"/>
    </row>
    <row r="66" spans="1:6" hidden="1" x14ac:dyDescent="0.25">
      <c r="A66">
        <v>562</v>
      </c>
      <c r="B66" t="s">
        <v>3</v>
      </c>
      <c r="C66">
        <v>0</v>
      </c>
      <c r="D66">
        <v>405.51716399999998</v>
      </c>
      <c r="E66" t="s">
        <v>8</v>
      </c>
      <c r="F66"/>
    </row>
    <row r="67" spans="1:6" hidden="1" x14ac:dyDescent="0.25">
      <c r="A67">
        <v>563</v>
      </c>
      <c r="B67" t="s">
        <v>3</v>
      </c>
      <c r="C67">
        <v>0</v>
      </c>
      <c r="D67">
        <v>259.32511499999998</v>
      </c>
      <c r="E67" t="s">
        <v>8</v>
      </c>
      <c r="F67"/>
    </row>
    <row r="68" spans="1:6" hidden="1" x14ac:dyDescent="0.25">
      <c r="A68">
        <v>564</v>
      </c>
      <c r="B68" t="s">
        <v>3</v>
      </c>
      <c r="C68">
        <v>0</v>
      </c>
      <c r="D68">
        <v>324.799037</v>
      </c>
      <c r="E68" t="s">
        <v>8</v>
      </c>
      <c r="F68"/>
    </row>
    <row r="69" spans="1:6" hidden="1" x14ac:dyDescent="0.25">
      <c r="A69">
        <v>565</v>
      </c>
      <c r="B69" t="s">
        <v>3</v>
      </c>
      <c r="C69">
        <v>0</v>
      </c>
      <c r="D69">
        <v>211.418329</v>
      </c>
      <c r="E69" t="s">
        <v>8</v>
      </c>
      <c r="F69"/>
    </row>
    <row r="70" spans="1:6" hidden="1" x14ac:dyDescent="0.25">
      <c r="A70">
        <v>566</v>
      </c>
      <c r="B70" t="s">
        <v>3</v>
      </c>
      <c r="C70">
        <v>0</v>
      </c>
      <c r="D70">
        <v>165.020579</v>
      </c>
      <c r="E70" t="s">
        <v>8</v>
      </c>
      <c r="F70"/>
    </row>
    <row r="71" spans="1:6" hidden="1" x14ac:dyDescent="0.25">
      <c r="A71">
        <v>567</v>
      </c>
      <c r="B71" t="s">
        <v>3</v>
      </c>
      <c r="C71">
        <v>0</v>
      </c>
      <c r="D71">
        <v>468.95255100000003</v>
      </c>
      <c r="E71" t="s">
        <v>8</v>
      </c>
      <c r="F71"/>
    </row>
    <row r="72" spans="1:6" hidden="1" x14ac:dyDescent="0.25">
      <c r="A72">
        <v>568</v>
      </c>
      <c r="B72" t="s">
        <v>3</v>
      </c>
      <c r="C72">
        <v>0</v>
      </c>
      <c r="D72">
        <v>380.01903099999998</v>
      </c>
      <c r="E72" t="s">
        <v>8</v>
      </c>
      <c r="F72"/>
    </row>
    <row r="73" spans="1:6" hidden="1" x14ac:dyDescent="0.25">
      <c r="A73">
        <v>569</v>
      </c>
      <c r="B73" t="s">
        <v>3</v>
      </c>
      <c r="C73">
        <v>0</v>
      </c>
      <c r="D73">
        <v>108.20334099999999</v>
      </c>
      <c r="E73" t="s">
        <v>8</v>
      </c>
      <c r="F73"/>
    </row>
    <row r="74" spans="1:6" hidden="1" x14ac:dyDescent="0.25">
      <c r="A74">
        <v>570</v>
      </c>
      <c r="B74" t="s">
        <v>3</v>
      </c>
      <c r="C74">
        <v>0</v>
      </c>
      <c r="D74">
        <v>141.32462699999999</v>
      </c>
      <c r="E74" t="s">
        <v>8</v>
      </c>
      <c r="F74"/>
    </row>
    <row r="75" spans="1:6" hidden="1" x14ac:dyDescent="0.25">
      <c r="A75">
        <v>571</v>
      </c>
      <c r="B75" t="s">
        <v>3</v>
      </c>
      <c r="C75">
        <v>0</v>
      </c>
      <c r="D75">
        <v>159.21150800000001</v>
      </c>
      <c r="E75" t="s">
        <v>8</v>
      </c>
      <c r="F75"/>
    </row>
    <row r="76" spans="1:6" hidden="1" x14ac:dyDescent="0.25">
      <c r="A76">
        <v>572</v>
      </c>
      <c r="B76" t="s">
        <v>3</v>
      </c>
      <c r="C76">
        <v>0</v>
      </c>
      <c r="D76">
        <v>192.73286999999999</v>
      </c>
      <c r="E76" t="s">
        <v>8</v>
      </c>
      <c r="F76"/>
    </row>
    <row r="77" spans="1:6" hidden="1" x14ac:dyDescent="0.25">
      <c r="A77">
        <v>573</v>
      </c>
      <c r="B77" t="s">
        <v>3</v>
      </c>
      <c r="C77">
        <v>0</v>
      </c>
      <c r="D77">
        <v>287.52892700000001</v>
      </c>
      <c r="E77" t="s">
        <v>8</v>
      </c>
      <c r="F77"/>
    </row>
    <row r="78" spans="1:6" hidden="1" x14ac:dyDescent="0.25">
      <c r="A78">
        <v>574</v>
      </c>
      <c r="B78" t="s">
        <v>3</v>
      </c>
      <c r="C78">
        <v>0</v>
      </c>
      <c r="D78">
        <v>864.88958300000002</v>
      </c>
      <c r="E78" t="s">
        <v>8</v>
      </c>
      <c r="F78"/>
    </row>
    <row r="79" spans="1:6" hidden="1" x14ac:dyDescent="0.25">
      <c r="A79">
        <v>575</v>
      </c>
      <c r="B79" t="s">
        <v>3</v>
      </c>
      <c r="C79">
        <v>0</v>
      </c>
      <c r="D79">
        <v>731.80204900000001</v>
      </c>
      <c r="E79" t="s">
        <v>8</v>
      </c>
      <c r="F79"/>
    </row>
    <row r="80" spans="1:6" hidden="1" x14ac:dyDescent="0.25">
      <c r="A80">
        <v>576</v>
      </c>
      <c r="B80" t="s">
        <v>3</v>
      </c>
      <c r="C80">
        <v>0</v>
      </c>
      <c r="D80">
        <v>105.56661699999999</v>
      </c>
      <c r="E80" t="s">
        <v>8</v>
      </c>
      <c r="F80"/>
    </row>
    <row r="81" spans="1:6" hidden="1" x14ac:dyDescent="0.25">
      <c r="A81">
        <v>577</v>
      </c>
      <c r="B81" t="s">
        <v>3</v>
      </c>
      <c r="C81">
        <v>0</v>
      </c>
      <c r="D81">
        <v>270.54825599999998</v>
      </c>
      <c r="E81" t="s">
        <v>8</v>
      </c>
      <c r="F81"/>
    </row>
    <row r="82" spans="1:6" hidden="1" x14ac:dyDescent="0.25">
      <c r="A82">
        <v>578</v>
      </c>
      <c r="B82" t="s">
        <v>3</v>
      </c>
      <c r="C82">
        <v>0</v>
      </c>
      <c r="D82">
        <v>1114.7087710000001</v>
      </c>
      <c r="E82" t="s">
        <v>8</v>
      </c>
      <c r="F82"/>
    </row>
    <row r="83" spans="1:6" hidden="1" x14ac:dyDescent="0.25">
      <c r="A83">
        <v>579</v>
      </c>
      <c r="B83" t="s">
        <v>3</v>
      </c>
      <c r="C83">
        <v>0</v>
      </c>
      <c r="D83">
        <v>632.665706</v>
      </c>
      <c r="E83" t="s">
        <v>8</v>
      </c>
      <c r="F83"/>
    </row>
    <row r="84" spans="1:6" hidden="1" x14ac:dyDescent="0.25">
      <c r="A84">
        <v>580</v>
      </c>
      <c r="B84" t="s">
        <v>3</v>
      </c>
      <c r="C84">
        <v>0</v>
      </c>
      <c r="D84">
        <v>70.000770000000003</v>
      </c>
      <c r="E84" t="s">
        <v>8</v>
      </c>
      <c r="F84"/>
    </row>
    <row r="85" spans="1:6" hidden="1" x14ac:dyDescent="0.25">
      <c r="A85">
        <v>581</v>
      </c>
      <c r="B85" t="s">
        <v>3</v>
      </c>
      <c r="C85">
        <v>0</v>
      </c>
      <c r="D85">
        <v>30.988595</v>
      </c>
      <c r="E85" t="s">
        <v>8</v>
      </c>
      <c r="F85"/>
    </row>
    <row r="86" spans="1:6" hidden="1" x14ac:dyDescent="0.25">
      <c r="A86">
        <v>582</v>
      </c>
      <c r="B86" t="s">
        <v>3</v>
      </c>
      <c r="C86">
        <v>0</v>
      </c>
      <c r="D86">
        <v>154.35703799999999</v>
      </c>
      <c r="E86" t="s">
        <v>8</v>
      </c>
      <c r="F86"/>
    </row>
    <row r="87" spans="1:6" hidden="1" x14ac:dyDescent="0.25">
      <c r="A87">
        <v>583</v>
      </c>
      <c r="B87" t="s">
        <v>3</v>
      </c>
      <c r="C87">
        <v>0</v>
      </c>
      <c r="D87">
        <v>147.505335</v>
      </c>
      <c r="E87" t="s">
        <v>8</v>
      </c>
      <c r="F87"/>
    </row>
    <row r="88" spans="1:6" hidden="1" x14ac:dyDescent="0.25">
      <c r="A88">
        <v>584</v>
      </c>
      <c r="B88" t="s">
        <v>3</v>
      </c>
      <c r="C88">
        <v>0</v>
      </c>
      <c r="D88">
        <v>64.147683999999998</v>
      </c>
      <c r="E88" t="s">
        <v>8</v>
      </c>
      <c r="F88"/>
    </row>
    <row r="89" spans="1:6" hidden="1" x14ac:dyDescent="0.25">
      <c r="A89">
        <v>585</v>
      </c>
      <c r="B89" t="s">
        <v>3</v>
      </c>
      <c r="C89">
        <v>0</v>
      </c>
      <c r="D89">
        <v>209.28581299999999</v>
      </c>
      <c r="E89" t="s">
        <v>8</v>
      </c>
      <c r="F89"/>
    </row>
    <row r="90" spans="1:6" hidden="1" x14ac:dyDescent="0.25">
      <c r="A90">
        <v>586</v>
      </c>
      <c r="B90" t="s">
        <v>3</v>
      </c>
      <c r="C90">
        <v>0</v>
      </c>
      <c r="D90">
        <v>706.85625200000004</v>
      </c>
      <c r="E90" t="s">
        <v>8</v>
      </c>
      <c r="F90"/>
    </row>
    <row r="91" spans="1:6" hidden="1" x14ac:dyDescent="0.25">
      <c r="A91">
        <v>587</v>
      </c>
      <c r="B91" t="s">
        <v>3</v>
      </c>
      <c r="C91">
        <v>0</v>
      </c>
      <c r="D91">
        <v>270.800273</v>
      </c>
      <c r="E91" t="s">
        <v>8</v>
      </c>
      <c r="F91"/>
    </row>
    <row r="92" spans="1:6" hidden="1" x14ac:dyDescent="0.25">
      <c r="A92">
        <v>588</v>
      </c>
      <c r="B92" t="s">
        <v>3</v>
      </c>
      <c r="C92">
        <v>0</v>
      </c>
      <c r="D92">
        <v>368.00775499999997</v>
      </c>
      <c r="E92" t="s">
        <v>8</v>
      </c>
      <c r="F92"/>
    </row>
    <row r="93" spans="1:6" hidden="1" x14ac:dyDescent="0.25">
      <c r="A93">
        <v>907</v>
      </c>
      <c r="B93" t="s">
        <v>3</v>
      </c>
      <c r="C93">
        <v>0</v>
      </c>
      <c r="D93">
        <v>1043.9817029999999</v>
      </c>
      <c r="E93" t="s">
        <v>8</v>
      </c>
      <c r="F93"/>
    </row>
    <row r="94" spans="1:6" hidden="1" x14ac:dyDescent="0.25">
      <c r="A94">
        <v>908</v>
      </c>
      <c r="B94" t="s">
        <v>3</v>
      </c>
      <c r="C94">
        <v>0</v>
      </c>
      <c r="D94">
        <v>516.95891900000004</v>
      </c>
      <c r="E94" t="s">
        <v>8</v>
      </c>
      <c r="F94"/>
    </row>
    <row r="95" spans="1:6" hidden="1" x14ac:dyDescent="0.25">
      <c r="A95">
        <v>941</v>
      </c>
      <c r="B95" t="s">
        <v>3</v>
      </c>
      <c r="C95">
        <v>0</v>
      </c>
      <c r="D95">
        <v>293.85139400000003</v>
      </c>
      <c r="E95" t="s">
        <v>8</v>
      </c>
      <c r="F95"/>
    </row>
    <row r="96" spans="1:6" hidden="1" x14ac:dyDescent="0.25">
      <c r="A96">
        <v>942</v>
      </c>
      <c r="B96" t="s">
        <v>3</v>
      </c>
      <c r="C96">
        <v>0</v>
      </c>
      <c r="D96">
        <v>83.467909000000006</v>
      </c>
      <c r="E96" t="s">
        <v>8</v>
      </c>
      <c r="F96"/>
    </row>
    <row r="97" spans="1:6" hidden="1" x14ac:dyDescent="0.25">
      <c r="A97">
        <v>944</v>
      </c>
      <c r="B97" t="s">
        <v>3</v>
      </c>
      <c r="C97">
        <v>0</v>
      </c>
      <c r="D97">
        <v>601.45344599999999</v>
      </c>
      <c r="E97" t="s">
        <v>8</v>
      </c>
      <c r="F97"/>
    </row>
    <row r="98" spans="1:6" hidden="1" x14ac:dyDescent="0.25">
      <c r="A98">
        <v>945</v>
      </c>
      <c r="B98" t="s">
        <v>3</v>
      </c>
      <c r="C98">
        <v>0</v>
      </c>
      <c r="D98">
        <v>214.21413799999999</v>
      </c>
      <c r="E98" t="s">
        <v>8</v>
      </c>
      <c r="F98"/>
    </row>
    <row r="99" spans="1:6" hidden="1" x14ac:dyDescent="0.25">
      <c r="A99">
        <v>946</v>
      </c>
      <c r="B99" t="s">
        <v>3</v>
      </c>
      <c r="C99">
        <v>0</v>
      </c>
      <c r="D99">
        <v>598.29868799999997</v>
      </c>
      <c r="E99" t="s">
        <v>8</v>
      </c>
      <c r="F99"/>
    </row>
    <row r="100" spans="1:6" hidden="1" x14ac:dyDescent="0.25">
      <c r="A100">
        <v>947</v>
      </c>
      <c r="B100" t="s">
        <v>3</v>
      </c>
      <c r="C100">
        <v>0</v>
      </c>
      <c r="D100">
        <v>154.956627</v>
      </c>
      <c r="E100" t="s">
        <v>8</v>
      </c>
      <c r="F100"/>
    </row>
    <row r="101" spans="1:6" hidden="1" x14ac:dyDescent="0.25">
      <c r="A101">
        <v>948</v>
      </c>
      <c r="B101" t="s">
        <v>3</v>
      </c>
      <c r="C101">
        <v>0</v>
      </c>
      <c r="D101">
        <v>355.32105100000001</v>
      </c>
      <c r="E101" t="s">
        <v>8</v>
      </c>
      <c r="F101"/>
    </row>
    <row r="102" spans="1:6" hidden="1" x14ac:dyDescent="0.25">
      <c r="A102">
        <v>949</v>
      </c>
      <c r="B102" t="s">
        <v>3</v>
      </c>
      <c r="C102">
        <v>0</v>
      </c>
      <c r="D102">
        <v>101.71391300000001</v>
      </c>
      <c r="E102" t="s">
        <v>8</v>
      </c>
      <c r="F102"/>
    </row>
    <row r="103" spans="1:6" hidden="1" x14ac:dyDescent="0.25">
      <c r="A103">
        <v>950</v>
      </c>
      <c r="B103" t="s">
        <v>3</v>
      </c>
      <c r="C103">
        <v>0</v>
      </c>
      <c r="D103">
        <v>333.228993</v>
      </c>
      <c r="E103" t="s">
        <v>8</v>
      </c>
      <c r="F103"/>
    </row>
    <row r="104" spans="1:6" hidden="1" x14ac:dyDescent="0.25">
      <c r="A104">
        <v>951</v>
      </c>
      <c r="B104" t="s">
        <v>3</v>
      </c>
      <c r="C104">
        <v>0</v>
      </c>
      <c r="D104">
        <v>375.72319800000002</v>
      </c>
      <c r="E104" t="s">
        <v>8</v>
      </c>
      <c r="F104"/>
    </row>
    <row r="105" spans="1:6" hidden="1" x14ac:dyDescent="0.25">
      <c r="A105">
        <v>952</v>
      </c>
      <c r="B105" t="s">
        <v>3</v>
      </c>
      <c r="C105">
        <v>0</v>
      </c>
      <c r="D105">
        <v>508.60981800000002</v>
      </c>
      <c r="E105" t="s">
        <v>8</v>
      </c>
      <c r="F105"/>
    </row>
    <row r="106" spans="1:6" hidden="1" x14ac:dyDescent="0.25">
      <c r="A106">
        <v>955</v>
      </c>
      <c r="B106" t="s">
        <v>3</v>
      </c>
      <c r="C106">
        <v>0</v>
      </c>
      <c r="D106">
        <v>230.42038299999999</v>
      </c>
      <c r="E106" t="s">
        <v>8</v>
      </c>
      <c r="F106"/>
    </row>
    <row r="107" spans="1:6" hidden="1" x14ac:dyDescent="0.25">
      <c r="A107">
        <v>956</v>
      </c>
      <c r="B107" t="s">
        <v>3</v>
      </c>
      <c r="C107">
        <v>0</v>
      </c>
      <c r="D107">
        <v>185.28262899999999</v>
      </c>
      <c r="E107" t="s">
        <v>8</v>
      </c>
      <c r="F107"/>
    </row>
    <row r="108" spans="1:6" hidden="1" x14ac:dyDescent="0.25">
      <c r="A108">
        <v>957</v>
      </c>
      <c r="B108" t="s">
        <v>3</v>
      </c>
      <c r="C108">
        <v>0</v>
      </c>
      <c r="D108">
        <v>146.36180999999999</v>
      </c>
      <c r="E108" t="s">
        <v>8</v>
      </c>
      <c r="F108"/>
    </row>
    <row r="109" spans="1:6" hidden="1" x14ac:dyDescent="0.25">
      <c r="A109">
        <v>958</v>
      </c>
      <c r="B109" t="s">
        <v>3</v>
      </c>
      <c r="C109">
        <v>0</v>
      </c>
      <c r="D109">
        <v>285.60730000000001</v>
      </c>
      <c r="E109" t="s">
        <v>8</v>
      </c>
      <c r="F109"/>
    </row>
    <row r="110" spans="1:6" hidden="1" x14ac:dyDescent="0.25">
      <c r="A110">
        <v>963</v>
      </c>
      <c r="B110" t="s">
        <v>3</v>
      </c>
      <c r="C110">
        <v>0</v>
      </c>
      <c r="D110">
        <v>467.13803100000001</v>
      </c>
      <c r="E110" t="s">
        <v>8</v>
      </c>
      <c r="F110"/>
    </row>
    <row r="111" spans="1:6" hidden="1" x14ac:dyDescent="0.25">
      <c r="A111">
        <v>964</v>
      </c>
      <c r="B111" t="s">
        <v>3</v>
      </c>
      <c r="C111">
        <v>0</v>
      </c>
      <c r="D111">
        <v>206.09920299999999</v>
      </c>
      <c r="E111" t="s">
        <v>8</v>
      </c>
      <c r="F111"/>
    </row>
    <row r="112" spans="1:6" hidden="1" x14ac:dyDescent="0.25">
      <c r="A112">
        <v>965</v>
      </c>
      <c r="B112" t="s">
        <v>3</v>
      </c>
      <c r="C112">
        <v>0</v>
      </c>
      <c r="D112">
        <v>388.97433699999999</v>
      </c>
      <c r="E112" t="s">
        <v>8</v>
      </c>
      <c r="F112"/>
    </row>
    <row r="113" spans="1:16" hidden="1" x14ac:dyDescent="0.25">
      <c r="A113">
        <v>967</v>
      </c>
      <c r="B113" t="s">
        <v>3</v>
      </c>
      <c r="C113">
        <v>0</v>
      </c>
      <c r="D113">
        <v>272.70011099999999</v>
      </c>
      <c r="E113" t="s">
        <v>8</v>
      </c>
      <c r="F113"/>
    </row>
    <row r="114" spans="1:16" hidden="1" x14ac:dyDescent="0.25">
      <c r="A114">
        <v>968</v>
      </c>
      <c r="B114" t="s">
        <v>3</v>
      </c>
      <c r="C114">
        <v>0</v>
      </c>
      <c r="D114">
        <v>152.03323399999999</v>
      </c>
      <c r="E114" t="s">
        <v>8</v>
      </c>
      <c r="F114"/>
    </row>
    <row r="115" spans="1:16" hidden="1" x14ac:dyDescent="0.25">
      <c r="A115">
        <v>969</v>
      </c>
      <c r="B115" t="s">
        <v>3</v>
      </c>
      <c r="C115">
        <v>0</v>
      </c>
      <c r="D115">
        <v>317.32114300000001</v>
      </c>
      <c r="E115" t="s">
        <v>8</v>
      </c>
      <c r="F115"/>
    </row>
    <row r="116" spans="1:16" hidden="1" x14ac:dyDescent="0.25">
      <c r="A116">
        <v>972</v>
      </c>
      <c r="B116" t="s">
        <v>3</v>
      </c>
      <c r="C116">
        <v>0</v>
      </c>
      <c r="D116">
        <v>1180.505445</v>
      </c>
      <c r="E116" t="s">
        <v>8</v>
      </c>
      <c r="F116"/>
    </row>
    <row r="117" spans="1:16" hidden="1" x14ac:dyDescent="0.25">
      <c r="A117">
        <v>974</v>
      </c>
      <c r="B117" t="s">
        <v>3</v>
      </c>
      <c r="C117">
        <v>0</v>
      </c>
      <c r="D117">
        <v>1427.9549469999999</v>
      </c>
      <c r="E117" t="s">
        <v>8</v>
      </c>
      <c r="F117"/>
    </row>
    <row r="118" spans="1:16" hidden="1" x14ac:dyDescent="0.25">
      <c r="A118">
        <v>975</v>
      </c>
      <c r="B118" t="s">
        <v>3</v>
      </c>
      <c r="C118">
        <v>0</v>
      </c>
      <c r="D118">
        <v>189.33169599999999</v>
      </c>
      <c r="E118" t="s">
        <v>8</v>
      </c>
      <c r="F118"/>
    </row>
    <row r="119" spans="1:16" hidden="1" x14ac:dyDescent="0.25">
      <c r="A119">
        <v>976</v>
      </c>
      <c r="B119" t="s">
        <v>3</v>
      </c>
      <c r="C119">
        <v>0</v>
      </c>
      <c r="D119">
        <v>88.709855000000005</v>
      </c>
      <c r="E119" t="s">
        <v>8</v>
      </c>
      <c r="F119"/>
    </row>
    <row r="120" spans="1:16" hidden="1" x14ac:dyDescent="0.25">
      <c r="A120">
        <v>978</v>
      </c>
      <c r="B120" t="s">
        <v>3</v>
      </c>
      <c r="C120">
        <v>0</v>
      </c>
      <c r="D120">
        <v>1094.9082510000001</v>
      </c>
      <c r="E120" t="s">
        <v>8</v>
      </c>
      <c r="F120"/>
    </row>
    <row r="121" spans="1:16" hidden="1" x14ac:dyDescent="0.25">
      <c r="A121">
        <v>979</v>
      </c>
      <c r="B121" t="s">
        <v>3</v>
      </c>
      <c r="C121">
        <v>0</v>
      </c>
      <c r="D121">
        <v>54.359988000000001</v>
      </c>
      <c r="E121" t="s">
        <v>8</v>
      </c>
      <c r="F121"/>
    </row>
    <row r="122" spans="1:16" hidden="1" x14ac:dyDescent="0.25">
      <c r="A122">
        <v>980</v>
      </c>
      <c r="B122" t="s">
        <v>3</v>
      </c>
      <c r="C122">
        <v>0</v>
      </c>
      <c r="D122">
        <v>48.289537000000003</v>
      </c>
      <c r="E122" t="s">
        <v>8</v>
      </c>
      <c r="F122"/>
    </row>
    <row r="123" spans="1:16" hidden="1" x14ac:dyDescent="0.25">
      <c r="A123">
        <v>981</v>
      </c>
      <c r="B123" t="s">
        <v>3</v>
      </c>
      <c r="C123">
        <v>0</v>
      </c>
      <c r="D123">
        <v>29.788366</v>
      </c>
      <c r="E123" t="s">
        <v>8</v>
      </c>
      <c r="F123"/>
    </row>
    <row r="124" spans="1:16" hidden="1" x14ac:dyDescent="0.25">
      <c r="A124">
        <v>504</v>
      </c>
      <c r="B124" t="s">
        <v>3</v>
      </c>
      <c r="C124">
        <v>0</v>
      </c>
      <c r="D124">
        <v>45.100476999999998</v>
      </c>
      <c r="E124" t="s">
        <v>13</v>
      </c>
      <c r="F124"/>
    </row>
    <row r="125" spans="1:16" hidden="1" x14ac:dyDescent="0.25">
      <c r="A125">
        <v>536</v>
      </c>
      <c r="B125" t="s">
        <v>3</v>
      </c>
      <c r="C125">
        <v>0</v>
      </c>
      <c r="D125">
        <v>147.088458</v>
      </c>
      <c r="E125" t="s">
        <v>13</v>
      </c>
      <c r="F125"/>
    </row>
    <row r="126" spans="1:16" hidden="1" x14ac:dyDescent="0.25">
      <c r="A126">
        <v>542</v>
      </c>
      <c r="B126" t="s">
        <v>3</v>
      </c>
      <c r="C126">
        <v>0</v>
      </c>
      <c r="D126">
        <v>159.754773</v>
      </c>
      <c r="E126" t="s">
        <v>13</v>
      </c>
      <c r="F126"/>
    </row>
    <row r="127" spans="1:16" x14ac:dyDescent="0.25">
      <c r="A127" s="1">
        <v>0</v>
      </c>
      <c r="B127" s="1" t="s">
        <v>3</v>
      </c>
      <c r="C127" s="1">
        <v>0</v>
      </c>
      <c r="D127" s="1">
        <v>603.92136100000005</v>
      </c>
      <c r="E127" s="1" t="s">
        <v>9</v>
      </c>
      <c r="F127" s="74">
        <f>J127</f>
        <v>2776.6666666666665</v>
      </c>
      <c r="G127" s="59">
        <f t="shared" ref="G127:G190" si="0">(D127*1.8)/J127</f>
        <v>0.39149764098439382</v>
      </c>
      <c r="H127" s="1" t="str">
        <f>IF(G127&gt;2,"Tinggi",IF(AND(G127&gt;1.8,G127&lt;2),"Sedang",IF(AND(G127&gt;0,G127&lt;1.8),"Rendah","Rendah")))</f>
        <v>Rendah</v>
      </c>
      <c r="I127" s="6"/>
      <c r="J127" s="74">
        <f>SUM(L127+K127)</f>
        <v>2776.6666666666665</v>
      </c>
      <c r="K127" s="74">
        <f>L127/33</f>
        <v>81.666666666666671</v>
      </c>
      <c r="L127" s="1">
        <f>49*55</f>
        <v>2695</v>
      </c>
      <c r="N127" s="2" t="s">
        <v>79</v>
      </c>
      <c r="O127" s="2"/>
      <c r="P127" s="2"/>
    </row>
    <row r="128" spans="1:16" x14ac:dyDescent="0.25">
      <c r="A128" s="1">
        <v>1</v>
      </c>
      <c r="B128" s="1" t="s">
        <v>3</v>
      </c>
      <c r="C128" s="1">
        <v>0</v>
      </c>
      <c r="D128" s="1">
        <v>142.04917499999999</v>
      </c>
      <c r="E128" s="1" t="s">
        <v>9</v>
      </c>
      <c r="F128" s="74">
        <f t="shared" ref="F128:F191" si="1">J128</f>
        <v>1611.3939393939395</v>
      </c>
      <c r="G128" s="59">
        <f t="shared" si="0"/>
        <v>0.15867536097111479</v>
      </c>
      <c r="H128" s="1" t="str">
        <f t="shared" ref="H128:H191" si="2">IF(G128&gt;2,"Tinggi",IF(AND(G128&gt;1.8,G128&lt;2),"Sedang",IF(AND(G128&gt;0,G128&lt;1.8),"Rendah","Rendah")))</f>
        <v>Rendah</v>
      </c>
      <c r="I128" s="6"/>
      <c r="J128" s="74">
        <f t="shared" ref="J128:J191" si="3">SUM(L128+K128)</f>
        <v>1611.3939393939395</v>
      </c>
      <c r="K128" s="74">
        <f t="shared" ref="K128:K191" si="4">L128/33</f>
        <v>47.393939393939391</v>
      </c>
      <c r="L128" s="1">
        <f>46*34</f>
        <v>1564</v>
      </c>
    </row>
    <row r="129" spans="1:15" x14ac:dyDescent="0.25">
      <c r="A129" s="1">
        <v>2</v>
      </c>
      <c r="B129" s="1" t="s">
        <v>3</v>
      </c>
      <c r="C129" s="1">
        <v>0</v>
      </c>
      <c r="D129" s="1">
        <v>826.67756099999997</v>
      </c>
      <c r="E129" s="1" t="s">
        <v>9</v>
      </c>
      <c r="F129" s="74">
        <f t="shared" si="1"/>
        <v>2946.6666666666665</v>
      </c>
      <c r="G129" s="59">
        <f t="shared" si="0"/>
        <v>0.50498403047511309</v>
      </c>
      <c r="H129" s="1" t="str">
        <f t="shared" si="2"/>
        <v>Rendah</v>
      </c>
      <c r="I129" s="6"/>
      <c r="J129" s="74">
        <f t="shared" si="3"/>
        <v>2946.6666666666665</v>
      </c>
      <c r="K129" s="74">
        <f t="shared" si="4"/>
        <v>86.666666666666671</v>
      </c>
      <c r="L129" s="1">
        <f>44*65</f>
        <v>2860</v>
      </c>
    </row>
    <row r="130" spans="1:15" x14ac:dyDescent="0.25">
      <c r="A130" s="1">
        <v>3</v>
      </c>
      <c r="B130" s="1" t="s">
        <v>3</v>
      </c>
      <c r="C130" s="1">
        <v>0</v>
      </c>
      <c r="D130" s="1">
        <v>1289.115481</v>
      </c>
      <c r="E130" s="1" t="s">
        <v>9</v>
      </c>
      <c r="F130" s="74">
        <f t="shared" si="1"/>
        <v>929.33333333333337</v>
      </c>
      <c r="G130" s="59">
        <f t="shared" si="0"/>
        <v>2.4968520794117648</v>
      </c>
      <c r="H130" s="1" t="str">
        <f t="shared" si="2"/>
        <v>Tinggi</v>
      </c>
      <c r="I130" s="6"/>
      <c r="J130" s="74">
        <f t="shared" si="3"/>
        <v>929.33333333333337</v>
      </c>
      <c r="K130" s="74">
        <f t="shared" si="4"/>
        <v>27.333333333333332</v>
      </c>
      <c r="L130" s="1">
        <f>41*22</f>
        <v>902</v>
      </c>
      <c r="N130" s="2" t="s">
        <v>30</v>
      </c>
    </row>
    <row r="131" spans="1:15" x14ac:dyDescent="0.25">
      <c r="A131" s="1">
        <v>4</v>
      </c>
      <c r="B131" s="1" t="s">
        <v>3</v>
      </c>
      <c r="C131" s="1">
        <v>0</v>
      </c>
      <c r="D131" s="1">
        <v>102.73457999999999</v>
      </c>
      <c r="E131" s="1" t="s">
        <v>9</v>
      </c>
      <c r="F131" s="74">
        <f t="shared" si="1"/>
        <v>2215.151515151515</v>
      </c>
      <c r="G131" s="59">
        <f t="shared" si="0"/>
        <v>8.3480629986320123E-2</v>
      </c>
      <c r="H131" s="1" t="str">
        <f t="shared" si="2"/>
        <v>Rendah</v>
      </c>
      <c r="I131" s="6"/>
      <c r="J131" s="74">
        <f t="shared" si="3"/>
        <v>2215.151515151515</v>
      </c>
      <c r="K131" s="74">
        <f t="shared" si="4"/>
        <v>65.151515151515156</v>
      </c>
      <c r="L131" s="1">
        <f>50*43</f>
        <v>2150</v>
      </c>
      <c r="N131" t="s">
        <v>80</v>
      </c>
      <c r="O131" t="s">
        <v>31</v>
      </c>
    </row>
    <row r="132" spans="1:15" x14ac:dyDescent="0.25">
      <c r="A132" s="1">
        <v>5</v>
      </c>
      <c r="B132" s="1" t="s">
        <v>3</v>
      </c>
      <c r="C132" s="1">
        <v>0</v>
      </c>
      <c r="D132" s="1">
        <v>319.83430900000002</v>
      </c>
      <c r="E132" s="1" t="s">
        <v>9</v>
      </c>
      <c r="F132" s="74">
        <f t="shared" si="1"/>
        <v>2009.090909090909</v>
      </c>
      <c r="G132" s="59">
        <f t="shared" si="0"/>
        <v>0.28654838543891409</v>
      </c>
      <c r="H132" s="1" t="str">
        <f t="shared" si="2"/>
        <v>Rendah</v>
      </c>
      <c r="I132" s="6"/>
      <c r="J132" s="74">
        <f t="shared" si="3"/>
        <v>2009.090909090909</v>
      </c>
      <c r="K132" s="74">
        <f t="shared" si="4"/>
        <v>59.090909090909093</v>
      </c>
      <c r="L132" s="1">
        <f>39*50</f>
        <v>1950</v>
      </c>
      <c r="N132" t="s">
        <v>81</v>
      </c>
      <c r="O132" t="s">
        <v>32</v>
      </c>
    </row>
    <row r="133" spans="1:15" x14ac:dyDescent="0.25">
      <c r="A133" s="1">
        <v>6</v>
      </c>
      <c r="B133" s="1" t="s">
        <v>3</v>
      </c>
      <c r="C133" s="1">
        <v>0</v>
      </c>
      <c r="D133" s="1">
        <v>901.81821000000002</v>
      </c>
      <c r="E133" s="1" t="s">
        <v>9</v>
      </c>
      <c r="F133" s="74">
        <f t="shared" si="1"/>
        <v>2924</v>
      </c>
      <c r="G133" s="59">
        <f t="shared" si="0"/>
        <v>0.55515484883720934</v>
      </c>
      <c r="H133" s="1" t="str">
        <f t="shared" si="2"/>
        <v>Rendah</v>
      </c>
      <c r="I133" s="6"/>
      <c r="J133" s="74">
        <f t="shared" si="3"/>
        <v>2924</v>
      </c>
      <c r="K133" s="74">
        <f t="shared" si="4"/>
        <v>86</v>
      </c>
      <c r="L133" s="1">
        <f>43*66</f>
        <v>2838</v>
      </c>
      <c r="N133" t="s">
        <v>82</v>
      </c>
      <c r="O133" t="s">
        <v>33</v>
      </c>
    </row>
    <row r="134" spans="1:15" x14ac:dyDescent="0.25">
      <c r="A134" s="1">
        <v>7</v>
      </c>
      <c r="B134" s="1" t="s">
        <v>3</v>
      </c>
      <c r="C134" s="1">
        <v>0</v>
      </c>
      <c r="D134" s="1">
        <v>689.25638900000001</v>
      </c>
      <c r="E134" s="1" t="s">
        <v>9</v>
      </c>
      <c r="F134" s="74">
        <f t="shared" si="1"/>
        <v>1255.939393939394</v>
      </c>
      <c r="G134" s="59">
        <f t="shared" si="0"/>
        <v>0.98783548488635819</v>
      </c>
      <c r="H134" s="1" t="str">
        <f t="shared" si="2"/>
        <v>Rendah</v>
      </c>
      <c r="I134" s="6"/>
      <c r="J134" s="74">
        <f t="shared" si="3"/>
        <v>1255.939393939394</v>
      </c>
      <c r="K134" s="74">
        <f t="shared" si="4"/>
        <v>36.939393939393938</v>
      </c>
      <c r="L134" s="1">
        <f>53*23</f>
        <v>1219</v>
      </c>
    </row>
    <row r="135" spans="1:15" x14ac:dyDescent="0.25">
      <c r="A135" s="1">
        <v>8</v>
      </c>
      <c r="B135" s="1" t="s">
        <v>3</v>
      </c>
      <c r="C135" s="1">
        <v>0</v>
      </c>
      <c r="D135" s="1">
        <v>206.916156</v>
      </c>
      <c r="E135" s="1" t="s">
        <v>9</v>
      </c>
      <c r="F135" s="74">
        <f t="shared" si="1"/>
        <v>1057.090909090909</v>
      </c>
      <c r="G135" s="59">
        <f t="shared" si="0"/>
        <v>0.35233401176470591</v>
      </c>
      <c r="H135" s="1" t="str">
        <f t="shared" si="2"/>
        <v>Rendah</v>
      </c>
      <c r="I135" s="6"/>
      <c r="J135" s="74">
        <f t="shared" si="3"/>
        <v>1057.090909090909</v>
      </c>
      <c r="K135" s="74">
        <f t="shared" si="4"/>
        <v>31.09090909090909</v>
      </c>
      <c r="L135" s="1">
        <f>19*54</f>
        <v>1026</v>
      </c>
    </row>
    <row r="136" spans="1:15" x14ac:dyDescent="0.25">
      <c r="A136" s="1">
        <v>9</v>
      </c>
      <c r="B136" s="1" t="s">
        <v>3</v>
      </c>
      <c r="C136" s="1">
        <v>0</v>
      </c>
      <c r="D136" s="1">
        <v>1689.1036810000001</v>
      </c>
      <c r="E136" s="1" t="s">
        <v>9</v>
      </c>
      <c r="F136" s="74">
        <f t="shared" si="1"/>
        <v>1165.2727272727273</v>
      </c>
      <c r="G136" s="59">
        <f t="shared" si="0"/>
        <v>2.6091631209080983</v>
      </c>
      <c r="H136" s="1" t="str">
        <f t="shared" si="2"/>
        <v>Tinggi</v>
      </c>
      <c r="I136" s="6"/>
      <c r="J136" s="74">
        <f t="shared" si="3"/>
        <v>1165.2727272727273</v>
      </c>
      <c r="K136" s="74">
        <f t="shared" si="4"/>
        <v>34.272727272727273</v>
      </c>
      <c r="L136" s="1">
        <f>29*39</f>
        <v>1131</v>
      </c>
    </row>
    <row r="137" spans="1:15" x14ac:dyDescent="0.25">
      <c r="A137" s="1">
        <v>10</v>
      </c>
      <c r="B137" s="1" t="s">
        <v>3</v>
      </c>
      <c r="C137" s="1">
        <v>0</v>
      </c>
      <c r="D137" s="1">
        <v>2130.2055930000001</v>
      </c>
      <c r="E137" s="1" t="s">
        <v>9</v>
      </c>
      <c r="F137" s="74">
        <f t="shared" si="1"/>
        <v>3134.181818181818</v>
      </c>
      <c r="G137" s="59">
        <f t="shared" si="0"/>
        <v>1.2234038386529762</v>
      </c>
      <c r="H137" s="1" t="str">
        <f t="shared" si="2"/>
        <v>Rendah</v>
      </c>
      <c r="I137" s="6"/>
      <c r="J137" s="74">
        <f t="shared" si="3"/>
        <v>3134.181818181818</v>
      </c>
      <c r="K137" s="74">
        <f t="shared" si="4"/>
        <v>92.181818181818187</v>
      </c>
      <c r="L137" s="1">
        <f>78*39</f>
        <v>3042</v>
      </c>
    </row>
    <row r="138" spans="1:15" x14ac:dyDescent="0.25">
      <c r="A138" s="1">
        <v>11</v>
      </c>
      <c r="B138" s="1" t="s">
        <v>3</v>
      </c>
      <c r="C138" s="1">
        <v>0</v>
      </c>
      <c r="D138" s="1">
        <v>351.178178</v>
      </c>
      <c r="E138" s="1" t="s">
        <v>9</v>
      </c>
      <c r="F138" s="74">
        <f t="shared" si="1"/>
        <v>2894.121212121212</v>
      </c>
      <c r="G138" s="59">
        <f t="shared" si="0"/>
        <v>0.21841542702238603</v>
      </c>
      <c r="H138" s="1" t="str">
        <f t="shared" si="2"/>
        <v>Rendah</v>
      </c>
      <c r="I138" s="6"/>
      <c r="J138" s="74">
        <f t="shared" si="3"/>
        <v>2894.121212121212</v>
      </c>
      <c r="K138" s="74">
        <f t="shared" si="4"/>
        <v>85.121212121212125</v>
      </c>
      <c r="L138" s="1">
        <f>53*53</f>
        <v>2809</v>
      </c>
    </row>
    <row r="139" spans="1:15" x14ac:dyDescent="0.25">
      <c r="A139" s="1">
        <v>12</v>
      </c>
      <c r="B139" s="1" t="s">
        <v>3</v>
      </c>
      <c r="C139" s="1">
        <v>0</v>
      </c>
      <c r="D139" s="1">
        <v>539.57811200000003</v>
      </c>
      <c r="E139" s="1" t="s">
        <v>9</v>
      </c>
      <c r="F139" s="74">
        <f t="shared" si="1"/>
        <v>2312</v>
      </c>
      <c r="G139" s="59">
        <f t="shared" si="0"/>
        <v>0.42008676539792394</v>
      </c>
      <c r="H139" s="1" t="str">
        <f t="shared" si="2"/>
        <v>Rendah</v>
      </c>
      <c r="I139" s="6"/>
      <c r="J139" s="74">
        <f t="shared" si="3"/>
        <v>2312</v>
      </c>
      <c r="K139" s="74">
        <f t="shared" si="4"/>
        <v>68</v>
      </c>
      <c r="L139" s="1">
        <f>66*34</f>
        <v>2244</v>
      </c>
    </row>
    <row r="140" spans="1:15" x14ac:dyDescent="0.25">
      <c r="A140" s="1">
        <v>13</v>
      </c>
      <c r="B140" s="1" t="s">
        <v>3</v>
      </c>
      <c r="C140" s="1">
        <v>0</v>
      </c>
      <c r="D140" s="1">
        <v>891.16861700000004</v>
      </c>
      <c r="E140" s="1" t="s">
        <v>9</v>
      </c>
      <c r="F140" s="74">
        <f t="shared" si="1"/>
        <v>3160.969696969697</v>
      </c>
      <c r="G140" s="59">
        <f t="shared" si="0"/>
        <v>0.50747196726934585</v>
      </c>
      <c r="H140" s="1" t="str">
        <f t="shared" si="2"/>
        <v>Rendah</v>
      </c>
      <c r="I140" s="6"/>
      <c r="J140" s="74">
        <f t="shared" si="3"/>
        <v>3160.969696969697</v>
      </c>
      <c r="K140" s="74">
        <f t="shared" si="4"/>
        <v>92.969696969696969</v>
      </c>
      <c r="L140" s="1">
        <f>59*52</f>
        <v>3068</v>
      </c>
      <c r="O140">
        <f>(D127+L127)*1.8/F127</f>
        <v>2.138556464513806</v>
      </c>
    </row>
    <row r="141" spans="1:15" x14ac:dyDescent="0.25">
      <c r="A141" s="1">
        <v>14</v>
      </c>
      <c r="B141" s="1" t="s">
        <v>3</v>
      </c>
      <c r="C141" s="1">
        <v>0</v>
      </c>
      <c r="D141" s="1">
        <v>406.880854</v>
      </c>
      <c r="E141" s="1" t="s">
        <v>9</v>
      </c>
      <c r="F141" s="74">
        <f t="shared" si="1"/>
        <v>1219.878787878788</v>
      </c>
      <c r="G141" s="59">
        <f t="shared" si="0"/>
        <v>0.60037566394077901</v>
      </c>
      <c r="H141" s="1" t="str">
        <f t="shared" si="2"/>
        <v>Rendah</v>
      </c>
      <c r="I141" s="6"/>
      <c r="J141" s="74">
        <f t="shared" si="3"/>
        <v>1219.878787878788</v>
      </c>
      <c r="K141" s="74">
        <f t="shared" si="4"/>
        <v>35.878787878787875</v>
      </c>
      <c r="L141" s="1">
        <f>37*32</f>
        <v>1184</v>
      </c>
    </row>
    <row r="142" spans="1:15" x14ac:dyDescent="0.25">
      <c r="A142" s="1">
        <v>15</v>
      </c>
      <c r="B142" s="1" t="s">
        <v>3</v>
      </c>
      <c r="C142" s="1">
        <v>0</v>
      </c>
      <c r="D142" s="1">
        <v>389.28169300000002</v>
      </c>
      <c r="E142" s="1" t="s">
        <v>9</v>
      </c>
      <c r="F142" s="74">
        <f t="shared" si="1"/>
        <v>1421.8181818181818</v>
      </c>
      <c r="G142" s="59">
        <f t="shared" si="0"/>
        <v>0.49282464970588241</v>
      </c>
      <c r="H142" s="1" t="str">
        <f t="shared" si="2"/>
        <v>Rendah</v>
      </c>
      <c r="I142" s="6"/>
      <c r="J142" s="74">
        <f t="shared" si="3"/>
        <v>1421.8181818181818</v>
      </c>
      <c r="K142" s="74">
        <f t="shared" si="4"/>
        <v>41.81818181818182</v>
      </c>
      <c r="L142" s="1">
        <f>30*46</f>
        <v>1380</v>
      </c>
    </row>
    <row r="143" spans="1:15" x14ac:dyDescent="0.25">
      <c r="A143" s="1">
        <v>16</v>
      </c>
      <c r="B143" s="1" t="s">
        <v>3</v>
      </c>
      <c r="C143" s="1">
        <v>0</v>
      </c>
      <c r="D143" s="1">
        <v>919.75990400000001</v>
      </c>
      <c r="E143" s="1" t="s">
        <v>9</v>
      </c>
      <c r="F143" s="74">
        <f t="shared" si="1"/>
        <v>14115.151515151516</v>
      </c>
      <c r="G143" s="59">
        <f t="shared" si="0"/>
        <v>0.11729012086217259</v>
      </c>
      <c r="H143" s="1" t="str">
        <f t="shared" si="2"/>
        <v>Rendah</v>
      </c>
      <c r="I143" s="6"/>
      <c r="J143" s="74">
        <f t="shared" si="3"/>
        <v>14115.151515151516</v>
      </c>
      <c r="K143" s="74">
        <f t="shared" si="4"/>
        <v>415.15151515151513</v>
      </c>
      <c r="L143" s="1">
        <f>137*100</f>
        <v>13700</v>
      </c>
    </row>
    <row r="144" spans="1:15" x14ac:dyDescent="0.25">
      <c r="A144" s="1">
        <v>17</v>
      </c>
      <c r="B144" s="1" t="s">
        <v>3</v>
      </c>
      <c r="C144" s="1">
        <v>0</v>
      </c>
      <c r="D144" s="1">
        <v>1932.261929</v>
      </c>
      <c r="E144" s="1" t="s">
        <v>9</v>
      </c>
      <c r="F144" s="74">
        <f t="shared" si="1"/>
        <v>914.90909090909088</v>
      </c>
      <c r="G144" s="59">
        <f t="shared" si="0"/>
        <v>3.8015487076907792</v>
      </c>
      <c r="H144" s="1" t="str">
        <f t="shared" si="2"/>
        <v>Tinggi</v>
      </c>
      <c r="I144" s="6"/>
      <c r="J144" s="74">
        <f t="shared" si="3"/>
        <v>914.90909090909088</v>
      </c>
      <c r="K144" s="74">
        <f t="shared" si="4"/>
        <v>26.90909090909091</v>
      </c>
      <c r="L144" s="1">
        <f>37*24</f>
        <v>888</v>
      </c>
    </row>
    <row r="145" spans="1:12" x14ac:dyDescent="0.25">
      <c r="A145" s="1">
        <v>18</v>
      </c>
      <c r="B145" s="1" t="s">
        <v>3</v>
      </c>
      <c r="C145" s="1">
        <v>0</v>
      </c>
      <c r="D145" s="1">
        <v>552.37565700000005</v>
      </c>
      <c r="E145" s="1" t="s">
        <v>9</v>
      </c>
      <c r="F145" s="74">
        <f t="shared" si="1"/>
        <v>2184.242424242424</v>
      </c>
      <c r="G145" s="59">
        <f t="shared" si="0"/>
        <v>0.45520413465316323</v>
      </c>
      <c r="H145" s="1" t="str">
        <f t="shared" si="2"/>
        <v>Rendah</v>
      </c>
      <c r="I145" s="6"/>
      <c r="J145" s="74">
        <f t="shared" si="3"/>
        <v>2184.242424242424</v>
      </c>
      <c r="K145" s="74">
        <f t="shared" si="4"/>
        <v>64.242424242424249</v>
      </c>
      <c r="L145" s="1">
        <f>40*53</f>
        <v>2120</v>
      </c>
    </row>
    <row r="146" spans="1:12" x14ac:dyDescent="0.25">
      <c r="A146" s="1">
        <v>19</v>
      </c>
      <c r="B146" s="1" t="s">
        <v>3</v>
      </c>
      <c r="C146" s="1">
        <v>0</v>
      </c>
      <c r="D146" s="1">
        <v>1007.909722</v>
      </c>
      <c r="E146" s="1" t="s">
        <v>9</v>
      </c>
      <c r="F146" s="74">
        <f t="shared" si="1"/>
        <v>926.24242424242425</v>
      </c>
      <c r="G146" s="59">
        <f t="shared" si="0"/>
        <v>1.9587069779100963</v>
      </c>
      <c r="H146" s="1" t="str">
        <f t="shared" si="2"/>
        <v>Sedang</v>
      </c>
      <c r="I146" s="6"/>
      <c r="J146" s="74">
        <f t="shared" si="3"/>
        <v>926.24242424242425</v>
      </c>
      <c r="K146" s="74">
        <f t="shared" si="4"/>
        <v>27.242424242424242</v>
      </c>
      <c r="L146" s="1">
        <f>31*29</f>
        <v>899</v>
      </c>
    </row>
    <row r="147" spans="1:12" x14ac:dyDescent="0.25">
      <c r="A147" s="1">
        <v>20</v>
      </c>
      <c r="B147" s="1" t="s">
        <v>3</v>
      </c>
      <c r="C147" s="1">
        <v>0</v>
      </c>
      <c r="D147" s="1">
        <v>2653.2983170000002</v>
      </c>
      <c r="E147" s="1" t="s">
        <v>9</v>
      </c>
      <c r="F147" s="74">
        <f t="shared" si="1"/>
        <v>2767.3939393939395</v>
      </c>
      <c r="G147" s="59">
        <f t="shared" si="0"/>
        <v>1.7257886210612765</v>
      </c>
      <c r="H147" s="1" t="str">
        <f t="shared" si="2"/>
        <v>Rendah</v>
      </c>
      <c r="I147" s="6"/>
      <c r="J147" s="74">
        <f t="shared" si="3"/>
        <v>2767.3939393939395</v>
      </c>
      <c r="K147" s="74">
        <f t="shared" si="4"/>
        <v>81.393939393939391</v>
      </c>
      <c r="L147" s="1">
        <f>34*79</f>
        <v>2686</v>
      </c>
    </row>
    <row r="148" spans="1:12" x14ac:dyDescent="0.25">
      <c r="A148" s="1">
        <v>21</v>
      </c>
      <c r="B148" s="1" t="s">
        <v>3</v>
      </c>
      <c r="C148" s="1">
        <v>0</v>
      </c>
      <c r="D148" s="1">
        <v>918.61742900000002</v>
      </c>
      <c r="E148" s="1" t="s">
        <v>9</v>
      </c>
      <c r="F148" s="74">
        <f t="shared" si="1"/>
        <v>1821.5757575757575</v>
      </c>
      <c r="G148" s="59">
        <f t="shared" si="0"/>
        <v>0.90773681265970196</v>
      </c>
      <c r="H148" s="1" t="str">
        <f t="shared" si="2"/>
        <v>Rendah</v>
      </c>
      <c r="I148" s="6"/>
      <c r="J148" s="74">
        <f t="shared" si="3"/>
        <v>1821.5757575757575</v>
      </c>
      <c r="K148" s="74">
        <f t="shared" si="4"/>
        <v>53.575757575757578</v>
      </c>
      <c r="L148" s="1">
        <f>34*52</f>
        <v>1768</v>
      </c>
    </row>
    <row r="149" spans="1:12" x14ac:dyDescent="0.25">
      <c r="A149" s="1">
        <v>22</v>
      </c>
      <c r="B149" s="1" t="s">
        <v>3</v>
      </c>
      <c r="C149" s="1">
        <v>0</v>
      </c>
      <c r="D149" s="1">
        <v>661.56046300000003</v>
      </c>
      <c r="E149" s="1" t="s">
        <v>9</v>
      </c>
      <c r="F149" s="74">
        <f t="shared" si="1"/>
        <v>1057.090909090909</v>
      </c>
      <c r="G149" s="59">
        <f t="shared" si="0"/>
        <v>1.1264961444272448</v>
      </c>
      <c r="H149" s="1" t="str">
        <f t="shared" si="2"/>
        <v>Rendah</v>
      </c>
      <c r="I149" s="6"/>
      <c r="J149" s="74">
        <f t="shared" si="3"/>
        <v>1057.090909090909</v>
      </c>
      <c r="K149" s="74">
        <f t="shared" si="4"/>
        <v>31.09090909090909</v>
      </c>
      <c r="L149" s="1">
        <f>38*27</f>
        <v>1026</v>
      </c>
    </row>
    <row r="150" spans="1:12" x14ac:dyDescent="0.25">
      <c r="A150" s="1">
        <v>23</v>
      </c>
      <c r="B150" s="1" t="s">
        <v>3</v>
      </c>
      <c r="C150" s="1">
        <v>0</v>
      </c>
      <c r="D150" s="1">
        <v>284.58838300000002</v>
      </c>
      <c r="E150" s="1" t="s">
        <v>9</v>
      </c>
      <c r="F150" s="74">
        <f t="shared" si="1"/>
        <v>355.45454545454544</v>
      </c>
      <c r="G150" s="59">
        <f t="shared" si="0"/>
        <v>1.4411381031713559</v>
      </c>
      <c r="H150" s="1" t="str">
        <f t="shared" si="2"/>
        <v>Rendah</v>
      </c>
      <c r="I150" s="6"/>
      <c r="J150" s="74">
        <f t="shared" si="3"/>
        <v>355.45454545454544</v>
      </c>
      <c r="K150" s="74">
        <f t="shared" si="4"/>
        <v>10.454545454545455</v>
      </c>
      <c r="L150" s="1">
        <f>23*15</f>
        <v>345</v>
      </c>
    </row>
    <row r="151" spans="1:12" x14ac:dyDescent="0.25">
      <c r="A151" s="1">
        <v>24</v>
      </c>
      <c r="B151" s="1" t="s">
        <v>3</v>
      </c>
      <c r="C151" s="1">
        <v>0</v>
      </c>
      <c r="D151" s="1">
        <v>794.80445699999996</v>
      </c>
      <c r="E151" s="1" t="s">
        <v>9</v>
      </c>
      <c r="F151" s="74">
        <f t="shared" si="1"/>
        <v>216.36363636363637</v>
      </c>
      <c r="G151" s="59">
        <f t="shared" si="0"/>
        <v>6.6122387599159653</v>
      </c>
      <c r="H151" s="1" t="str">
        <f t="shared" si="2"/>
        <v>Tinggi</v>
      </c>
      <c r="I151" s="6"/>
      <c r="J151" s="74">
        <f t="shared" si="3"/>
        <v>216.36363636363637</v>
      </c>
      <c r="K151" s="74">
        <f t="shared" si="4"/>
        <v>6.3636363636363633</v>
      </c>
      <c r="L151" s="1">
        <f>14*15</f>
        <v>210</v>
      </c>
    </row>
    <row r="152" spans="1:12" x14ac:dyDescent="0.25">
      <c r="A152" s="1">
        <v>25</v>
      </c>
      <c r="B152" s="1" t="s">
        <v>3</v>
      </c>
      <c r="C152" s="1">
        <v>0</v>
      </c>
      <c r="D152" s="1">
        <v>949.15064400000006</v>
      </c>
      <c r="E152" s="1" t="s">
        <v>9</v>
      </c>
      <c r="F152" s="74">
        <f t="shared" si="1"/>
        <v>267.87878787878788</v>
      </c>
      <c r="G152" s="59">
        <f t="shared" si="0"/>
        <v>6.377776951764706</v>
      </c>
      <c r="H152" s="1" t="str">
        <f t="shared" si="2"/>
        <v>Tinggi</v>
      </c>
      <c r="I152" s="6"/>
      <c r="J152" s="74">
        <f t="shared" si="3"/>
        <v>267.87878787878788</v>
      </c>
      <c r="K152" s="74">
        <f t="shared" si="4"/>
        <v>7.8787878787878789</v>
      </c>
      <c r="L152" s="1">
        <f>13*20</f>
        <v>260</v>
      </c>
    </row>
    <row r="153" spans="1:12" x14ac:dyDescent="0.25">
      <c r="A153" s="1">
        <v>26</v>
      </c>
      <c r="B153" s="1" t="s">
        <v>3</v>
      </c>
      <c r="C153" s="1">
        <v>0</v>
      </c>
      <c r="D153" s="1">
        <v>1964.9232850000001</v>
      </c>
      <c r="E153" s="1" t="s">
        <v>9</v>
      </c>
      <c r="F153" s="74">
        <f t="shared" si="1"/>
        <v>355.45454545454544</v>
      </c>
      <c r="G153" s="59">
        <f t="shared" si="0"/>
        <v>9.950250906138109</v>
      </c>
      <c r="H153" s="1" t="str">
        <f t="shared" si="2"/>
        <v>Tinggi</v>
      </c>
      <c r="I153" s="6"/>
      <c r="J153" s="74">
        <f t="shared" si="3"/>
        <v>355.45454545454544</v>
      </c>
      <c r="K153" s="74">
        <f t="shared" si="4"/>
        <v>10.454545454545455</v>
      </c>
      <c r="L153" s="1">
        <f>23*15</f>
        <v>345</v>
      </c>
    </row>
    <row r="154" spans="1:12" x14ac:dyDescent="0.25">
      <c r="A154" s="1">
        <v>27</v>
      </c>
      <c r="B154" s="1" t="s">
        <v>3</v>
      </c>
      <c r="C154" s="1">
        <v>0</v>
      </c>
      <c r="D154" s="1">
        <v>363.68800299999998</v>
      </c>
      <c r="E154" s="1" t="s">
        <v>9</v>
      </c>
      <c r="F154" s="74">
        <f t="shared" si="1"/>
        <v>360.60606060606062</v>
      </c>
      <c r="G154" s="59">
        <f t="shared" si="0"/>
        <v>1.8153838132941176</v>
      </c>
      <c r="H154" s="1" t="str">
        <f t="shared" si="2"/>
        <v>Sedang</v>
      </c>
      <c r="I154" s="6"/>
      <c r="J154" s="74">
        <f t="shared" si="3"/>
        <v>360.60606060606062</v>
      </c>
      <c r="K154" s="74">
        <f t="shared" si="4"/>
        <v>10.606060606060606</v>
      </c>
      <c r="L154" s="1">
        <f>25*14</f>
        <v>350</v>
      </c>
    </row>
    <row r="155" spans="1:12" x14ac:dyDescent="0.25">
      <c r="A155" s="1">
        <v>28</v>
      </c>
      <c r="B155" s="1" t="s">
        <v>3</v>
      </c>
      <c r="C155" s="1">
        <v>0</v>
      </c>
      <c r="D155" s="1">
        <v>188.530843</v>
      </c>
      <c r="E155" s="1" t="s">
        <v>9</v>
      </c>
      <c r="F155" s="74">
        <f t="shared" si="1"/>
        <v>1829.8181818181818</v>
      </c>
      <c r="G155" s="59">
        <f t="shared" si="0"/>
        <v>0.18545859953298888</v>
      </c>
      <c r="H155" s="1" t="str">
        <f t="shared" si="2"/>
        <v>Rendah</v>
      </c>
      <c r="I155" s="6"/>
      <c r="J155" s="74">
        <f t="shared" si="3"/>
        <v>1829.8181818181818</v>
      </c>
      <c r="K155" s="74">
        <f t="shared" si="4"/>
        <v>53.81818181818182</v>
      </c>
      <c r="L155" s="1">
        <f>48*37</f>
        <v>1776</v>
      </c>
    </row>
    <row r="156" spans="1:12" x14ac:dyDescent="0.25">
      <c r="A156" s="1">
        <v>29</v>
      </c>
      <c r="B156" s="1" t="s">
        <v>3</v>
      </c>
      <c r="C156" s="1">
        <v>0</v>
      </c>
      <c r="D156" s="1">
        <v>1487.3461649999999</v>
      </c>
      <c r="E156" s="1" t="s">
        <v>9</v>
      </c>
      <c r="F156" s="74">
        <f t="shared" si="1"/>
        <v>2652</v>
      </c>
      <c r="G156" s="59">
        <f t="shared" si="0"/>
        <v>1.009510971719457</v>
      </c>
      <c r="H156" s="1" t="str">
        <f t="shared" si="2"/>
        <v>Rendah</v>
      </c>
      <c r="I156" s="6"/>
      <c r="J156" s="74">
        <f t="shared" si="3"/>
        <v>2652</v>
      </c>
      <c r="K156" s="74">
        <f t="shared" si="4"/>
        <v>78</v>
      </c>
      <c r="L156" s="1">
        <f>33*78</f>
        <v>2574</v>
      </c>
    </row>
    <row r="157" spans="1:12" x14ac:dyDescent="0.25">
      <c r="A157" s="1">
        <v>30</v>
      </c>
      <c r="B157" s="1" t="s">
        <v>3</v>
      </c>
      <c r="C157" s="1">
        <v>0</v>
      </c>
      <c r="D157" s="1">
        <v>223.27973600000001</v>
      </c>
      <c r="E157" s="1" t="s">
        <v>9</v>
      </c>
      <c r="F157" s="74">
        <f t="shared" si="1"/>
        <v>2856</v>
      </c>
      <c r="G157" s="59">
        <f t="shared" si="0"/>
        <v>0.14072252268907565</v>
      </c>
      <c r="H157" s="1" t="str">
        <f t="shared" si="2"/>
        <v>Rendah</v>
      </c>
      <c r="I157" s="6"/>
      <c r="J157" s="74">
        <f t="shared" si="3"/>
        <v>2856</v>
      </c>
      <c r="K157" s="74">
        <f t="shared" si="4"/>
        <v>84</v>
      </c>
      <c r="L157" s="1">
        <f>44*63</f>
        <v>2772</v>
      </c>
    </row>
    <row r="158" spans="1:12" x14ac:dyDescent="0.25">
      <c r="A158" s="1">
        <v>31</v>
      </c>
      <c r="B158" s="1" t="s">
        <v>3</v>
      </c>
      <c r="C158" s="1">
        <v>0</v>
      </c>
      <c r="D158" s="1">
        <v>1492.5335070000001</v>
      </c>
      <c r="E158" s="1" t="s">
        <v>9</v>
      </c>
      <c r="F158" s="74">
        <f t="shared" si="1"/>
        <v>2905.4545454545455</v>
      </c>
      <c r="G158" s="59">
        <f t="shared" si="0"/>
        <v>0.92466093362327917</v>
      </c>
      <c r="H158" s="1" t="str">
        <f t="shared" si="2"/>
        <v>Rendah</v>
      </c>
      <c r="I158" s="6"/>
      <c r="J158" s="74">
        <f t="shared" si="3"/>
        <v>2905.4545454545455</v>
      </c>
      <c r="K158" s="74">
        <f t="shared" si="4"/>
        <v>85.454545454545453</v>
      </c>
      <c r="L158" s="1">
        <f>60*47</f>
        <v>2820</v>
      </c>
    </row>
    <row r="159" spans="1:12" x14ac:dyDescent="0.25">
      <c r="A159" s="1">
        <v>32</v>
      </c>
      <c r="B159" s="1" t="s">
        <v>3</v>
      </c>
      <c r="C159" s="1">
        <v>0</v>
      </c>
      <c r="D159" s="1">
        <v>966.83381099999997</v>
      </c>
      <c r="E159" s="1" t="s">
        <v>9</v>
      </c>
      <c r="F159" s="74">
        <f t="shared" si="1"/>
        <v>2020.4242424242425</v>
      </c>
      <c r="G159" s="59">
        <f t="shared" si="0"/>
        <v>0.86135417664156932</v>
      </c>
      <c r="H159" s="1" t="str">
        <f t="shared" si="2"/>
        <v>Rendah</v>
      </c>
      <c r="I159" s="6"/>
      <c r="J159" s="74">
        <f t="shared" si="3"/>
        <v>2020.4242424242425</v>
      </c>
      <c r="K159" s="74">
        <f t="shared" si="4"/>
        <v>59.424242424242422</v>
      </c>
      <c r="L159" s="1">
        <f>53*37</f>
        <v>1961</v>
      </c>
    </row>
    <row r="160" spans="1:12" x14ac:dyDescent="0.25">
      <c r="A160" s="1">
        <v>33</v>
      </c>
      <c r="B160" s="1" t="s">
        <v>3</v>
      </c>
      <c r="C160" s="1">
        <v>0</v>
      </c>
      <c r="D160" s="1">
        <v>1612.9764560000001</v>
      </c>
      <c r="E160" s="1" t="s">
        <v>9</v>
      </c>
      <c r="F160" s="74">
        <f t="shared" si="1"/>
        <v>807.75757575757575</v>
      </c>
      <c r="G160" s="59">
        <f t="shared" si="0"/>
        <v>3.5943427928571432</v>
      </c>
      <c r="H160" s="1" t="str">
        <f t="shared" si="2"/>
        <v>Tinggi</v>
      </c>
      <c r="I160" s="6"/>
      <c r="J160" s="74">
        <f t="shared" si="3"/>
        <v>807.75757575757575</v>
      </c>
      <c r="K160" s="74">
        <f t="shared" si="4"/>
        <v>23.757575757575758</v>
      </c>
      <c r="L160" s="1">
        <f>28*28</f>
        <v>784</v>
      </c>
    </row>
    <row r="161" spans="1:12" x14ac:dyDescent="0.25">
      <c r="A161" s="1">
        <v>34</v>
      </c>
      <c r="B161" s="1" t="s">
        <v>3</v>
      </c>
      <c r="C161" s="1">
        <v>0</v>
      </c>
      <c r="D161" s="1">
        <v>2446.3464589999999</v>
      </c>
      <c r="E161" s="1" t="s">
        <v>9</v>
      </c>
      <c r="F161" s="74">
        <f t="shared" si="1"/>
        <v>643.93939393939399</v>
      </c>
      <c r="G161" s="59">
        <f t="shared" si="0"/>
        <v>6.8382578665694105</v>
      </c>
      <c r="H161" s="1" t="str">
        <f t="shared" si="2"/>
        <v>Tinggi</v>
      </c>
      <c r="I161" s="6"/>
      <c r="J161" s="74">
        <f t="shared" si="3"/>
        <v>643.93939393939399</v>
      </c>
      <c r="K161" s="74">
        <f t="shared" si="4"/>
        <v>18.939393939393938</v>
      </c>
      <c r="L161" s="1">
        <f>25*25</f>
        <v>625</v>
      </c>
    </row>
    <row r="162" spans="1:12" x14ac:dyDescent="0.25">
      <c r="A162" s="1">
        <v>35</v>
      </c>
      <c r="B162" s="1" t="s">
        <v>3</v>
      </c>
      <c r="C162" s="1">
        <v>0</v>
      </c>
      <c r="D162" s="1">
        <v>660.843616</v>
      </c>
      <c r="E162" s="1" t="s">
        <v>9</v>
      </c>
      <c r="F162" s="74">
        <f t="shared" si="1"/>
        <v>1038.5454545454545</v>
      </c>
      <c r="G162" s="59">
        <f t="shared" si="0"/>
        <v>1.1453697126050422</v>
      </c>
      <c r="H162" s="1" t="str">
        <f t="shared" si="2"/>
        <v>Rendah</v>
      </c>
      <c r="I162" s="6"/>
      <c r="J162" s="74">
        <f t="shared" si="3"/>
        <v>1038.5454545454545</v>
      </c>
      <c r="K162" s="74">
        <f t="shared" si="4"/>
        <v>30.545454545454547</v>
      </c>
      <c r="L162" s="1">
        <f>36*28</f>
        <v>1008</v>
      </c>
    </row>
    <row r="163" spans="1:12" x14ac:dyDescent="0.25">
      <c r="A163" s="1">
        <v>36</v>
      </c>
      <c r="B163" s="1" t="s">
        <v>3</v>
      </c>
      <c r="C163" s="1">
        <v>0</v>
      </c>
      <c r="D163" s="1">
        <v>917.06052599999998</v>
      </c>
      <c r="E163" s="1" t="s">
        <v>9</v>
      </c>
      <c r="F163" s="74">
        <f t="shared" si="1"/>
        <v>2127.5757575757575</v>
      </c>
      <c r="G163" s="59">
        <f t="shared" si="0"/>
        <v>0.77586376932630674</v>
      </c>
      <c r="H163" s="1" t="str">
        <f t="shared" si="2"/>
        <v>Rendah</v>
      </c>
      <c r="I163" s="6"/>
      <c r="J163" s="74">
        <f t="shared" si="3"/>
        <v>2127.5757575757575</v>
      </c>
      <c r="K163" s="74">
        <f t="shared" si="4"/>
        <v>62.575757575757578</v>
      </c>
      <c r="L163" s="1">
        <f>59*35</f>
        <v>2065</v>
      </c>
    </row>
    <row r="164" spans="1:12" x14ac:dyDescent="0.25">
      <c r="A164" s="1">
        <v>37</v>
      </c>
      <c r="B164" s="1" t="s">
        <v>3</v>
      </c>
      <c r="C164" s="1">
        <v>0</v>
      </c>
      <c r="D164" s="1">
        <v>759.93515600000001</v>
      </c>
      <c r="E164" s="1" t="s">
        <v>9</v>
      </c>
      <c r="F164" s="74">
        <f t="shared" si="1"/>
        <v>227.69696969696969</v>
      </c>
      <c r="G164" s="59">
        <f t="shared" si="0"/>
        <v>6.0074724868778278</v>
      </c>
      <c r="H164" s="1" t="str">
        <f t="shared" si="2"/>
        <v>Tinggi</v>
      </c>
      <c r="I164" s="6"/>
      <c r="J164" s="74">
        <f t="shared" si="3"/>
        <v>227.69696969696969</v>
      </c>
      <c r="K164" s="74">
        <f t="shared" si="4"/>
        <v>6.6969696969696972</v>
      </c>
      <c r="L164" s="1">
        <f>13*17</f>
        <v>221</v>
      </c>
    </row>
    <row r="165" spans="1:12" x14ac:dyDescent="0.25">
      <c r="A165" s="1">
        <v>38</v>
      </c>
      <c r="B165" s="1" t="s">
        <v>3</v>
      </c>
      <c r="C165" s="1">
        <v>0</v>
      </c>
      <c r="D165" s="1">
        <v>657.13337100000001</v>
      </c>
      <c r="E165" s="1" t="s">
        <v>9</v>
      </c>
      <c r="F165" s="74">
        <f t="shared" si="1"/>
        <v>1022.060606060606</v>
      </c>
      <c r="G165" s="59">
        <f t="shared" si="0"/>
        <v>1.1573091270576377</v>
      </c>
      <c r="H165" s="1" t="str">
        <f t="shared" si="2"/>
        <v>Rendah</v>
      </c>
      <c r="I165" s="6"/>
      <c r="J165" s="74">
        <f t="shared" si="3"/>
        <v>1022.060606060606</v>
      </c>
      <c r="K165" s="74">
        <f t="shared" si="4"/>
        <v>30.060606060606062</v>
      </c>
      <c r="L165" s="1">
        <f>32*31</f>
        <v>992</v>
      </c>
    </row>
    <row r="166" spans="1:12" x14ac:dyDescent="0.25">
      <c r="A166" s="1">
        <v>39</v>
      </c>
      <c r="B166" s="1" t="s">
        <v>3</v>
      </c>
      <c r="C166" s="1">
        <v>0</v>
      </c>
      <c r="D166" s="1">
        <v>76.585054999999997</v>
      </c>
      <c r="E166" s="1" t="s">
        <v>9</v>
      </c>
      <c r="F166" s="74">
        <f t="shared" si="1"/>
        <v>803.63636363636363</v>
      </c>
      <c r="G166" s="59">
        <f t="shared" si="0"/>
        <v>0.17153666165158368</v>
      </c>
      <c r="H166" s="1" t="str">
        <f t="shared" si="2"/>
        <v>Rendah</v>
      </c>
      <c r="I166" s="6"/>
      <c r="J166" s="74">
        <f t="shared" si="3"/>
        <v>803.63636363636363</v>
      </c>
      <c r="K166" s="74">
        <f t="shared" si="4"/>
        <v>23.636363636363637</v>
      </c>
      <c r="L166" s="1">
        <f>39*20</f>
        <v>780</v>
      </c>
    </row>
    <row r="167" spans="1:12" x14ac:dyDescent="0.25">
      <c r="A167" s="1">
        <v>40</v>
      </c>
      <c r="B167" s="1" t="s">
        <v>3</v>
      </c>
      <c r="C167" s="1">
        <v>0</v>
      </c>
      <c r="D167" s="1">
        <v>9777.2215450000003</v>
      </c>
      <c r="E167" s="1" t="s">
        <v>9</v>
      </c>
      <c r="F167" s="74">
        <f t="shared" si="1"/>
        <v>476</v>
      </c>
      <c r="G167" s="59">
        <f t="shared" si="0"/>
        <v>36.972686514705885</v>
      </c>
      <c r="H167" s="1" t="str">
        <f t="shared" si="2"/>
        <v>Tinggi</v>
      </c>
      <c r="I167" s="6"/>
      <c r="J167" s="74">
        <f t="shared" si="3"/>
        <v>476</v>
      </c>
      <c r="K167" s="74">
        <f t="shared" si="4"/>
        <v>14</v>
      </c>
      <c r="L167" s="1">
        <f>22*21</f>
        <v>462</v>
      </c>
    </row>
    <row r="168" spans="1:12" x14ac:dyDescent="0.25">
      <c r="A168" s="1">
        <v>41</v>
      </c>
      <c r="B168" s="1" t="s">
        <v>3</v>
      </c>
      <c r="C168" s="1">
        <v>0</v>
      </c>
      <c r="D168" s="1">
        <v>93.543673999999996</v>
      </c>
      <c r="E168" s="1" t="s">
        <v>9</v>
      </c>
      <c r="F168" s="74">
        <f t="shared" si="1"/>
        <v>412.12121212121212</v>
      </c>
      <c r="G168" s="59">
        <f t="shared" si="0"/>
        <v>0.40856575261764705</v>
      </c>
      <c r="H168" s="1" t="str">
        <f t="shared" si="2"/>
        <v>Rendah</v>
      </c>
      <c r="I168" s="6"/>
      <c r="J168" s="74">
        <f t="shared" si="3"/>
        <v>412.12121212121212</v>
      </c>
      <c r="K168" s="74">
        <f t="shared" si="4"/>
        <v>12.121212121212121</v>
      </c>
      <c r="L168" s="1">
        <f>25*16</f>
        <v>400</v>
      </c>
    </row>
    <row r="169" spans="1:12" x14ac:dyDescent="0.25">
      <c r="A169" s="1">
        <v>44</v>
      </c>
      <c r="B169" s="1" t="s">
        <v>3</v>
      </c>
      <c r="C169" s="1">
        <v>0</v>
      </c>
      <c r="D169" s="1">
        <v>414.304844</v>
      </c>
      <c r="E169" s="1" t="s">
        <v>9</v>
      </c>
      <c r="F169" s="74">
        <f t="shared" si="1"/>
        <v>1125.090909090909</v>
      </c>
      <c r="G169" s="59">
        <f t="shared" si="0"/>
        <v>0.6628341880413704</v>
      </c>
      <c r="H169" s="1" t="str">
        <f t="shared" si="2"/>
        <v>Rendah</v>
      </c>
      <c r="I169" s="6"/>
      <c r="J169" s="74">
        <f t="shared" si="3"/>
        <v>1125.090909090909</v>
      </c>
      <c r="K169" s="74">
        <f t="shared" si="4"/>
        <v>33.090909090909093</v>
      </c>
      <c r="L169" s="1">
        <f>28*39</f>
        <v>1092</v>
      </c>
    </row>
    <row r="170" spans="1:12" x14ac:dyDescent="0.25">
      <c r="A170" s="1">
        <v>45</v>
      </c>
      <c r="B170" s="1" t="s">
        <v>3</v>
      </c>
      <c r="C170" s="1">
        <v>0</v>
      </c>
      <c r="D170" s="1">
        <v>293.34561100000002</v>
      </c>
      <c r="E170" s="1" t="s">
        <v>9</v>
      </c>
      <c r="F170" s="74">
        <f t="shared" si="1"/>
        <v>1761.8181818181818</v>
      </c>
      <c r="G170" s="59">
        <f t="shared" si="0"/>
        <v>0.29970294622291027</v>
      </c>
      <c r="H170" s="1" t="str">
        <f t="shared" si="2"/>
        <v>Rendah</v>
      </c>
      <c r="I170" s="6"/>
      <c r="J170" s="74">
        <f t="shared" si="3"/>
        <v>1761.8181818181818</v>
      </c>
      <c r="K170" s="74">
        <f t="shared" si="4"/>
        <v>51.81818181818182</v>
      </c>
      <c r="L170" s="1">
        <f>57*30</f>
        <v>1710</v>
      </c>
    </row>
    <row r="171" spans="1:12" x14ac:dyDescent="0.25">
      <c r="A171" s="1">
        <v>46</v>
      </c>
      <c r="B171" s="1" t="s">
        <v>3</v>
      </c>
      <c r="C171" s="1">
        <v>0</v>
      </c>
      <c r="D171" s="1">
        <v>514.67396799999995</v>
      </c>
      <c r="E171" s="1" t="s">
        <v>9</v>
      </c>
      <c r="F171" s="74">
        <f t="shared" si="1"/>
        <v>1648.4848484848485</v>
      </c>
      <c r="G171" s="59">
        <f t="shared" si="0"/>
        <v>0.56197856064705876</v>
      </c>
      <c r="H171" s="1" t="str">
        <f t="shared" si="2"/>
        <v>Rendah</v>
      </c>
      <c r="I171" s="6"/>
      <c r="J171" s="74">
        <f t="shared" si="3"/>
        <v>1648.4848484848485</v>
      </c>
      <c r="K171" s="74">
        <f t="shared" si="4"/>
        <v>48.484848484848484</v>
      </c>
      <c r="L171" s="1">
        <f>50*32</f>
        <v>1600</v>
      </c>
    </row>
    <row r="172" spans="1:12" x14ac:dyDescent="0.25">
      <c r="A172" s="1">
        <v>47</v>
      </c>
      <c r="B172" s="1" t="s">
        <v>3</v>
      </c>
      <c r="C172" s="1">
        <v>0</v>
      </c>
      <c r="D172" s="1">
        <v>24.335356000000001</v>
      </c>
      <c r="E172" s="1" t="s">
        <v>9</v>
      </c>
      <c r="F172" s="74">
        <f t="shared" si="1"/>
        <v>2678.787878787879</v>
      </c>
      <c r="G172" s="59">
        <f t="shared" si="0"/>
        <v>1.635203785520362E-2</v>
      </c>
      <c r="H172" s="1" t="str">
        <f t="shared" si="2"/>
        <v>Rendah</v>
      </c>
      <c r="I172" s="6"/>
      <c r="J172" s="74">
        <f t="shared" si="3"/>
        <v>2678.787878787879</v>
      </c>
      <c r="K172" s="74">
        <f t="shared" si="4"/>
        <v>78.787878787878782</v>
      </c>
      <c r="L172" s="1">
        <f>52*50</f>
        <v>2600</v>
      </c>
    </row>
    <row r="173" spans="1:12" x14ac:dyDescent="0.25">
      <c r="A173" s="1">
        <v>48</v>
      </c>
      <c r="B173" s="1" t="s">
        <v>3</v>
      </c>
      <c r="C173" s="1">
        <v>0</v>
      </c>
      <c r="D173" s="1">
        <v>140.779291</v>
      </c>
      <c r="E173" s="1" t="s">
        <v>9</v>
      </c>
      <c r="F173" s="74">
        <f t="shared" si="1"/>
        <v>2464.4848484848485</v>
      </c>
      <c r="G173" s="59">
        <f t="shared" si="0"/>
        <v>0.10282178198652371</v>
      </c>
      <c r="H173" s="1" t="str">
        <f t="shared" si="2"/>
        <v>Rendah</v>
      </c>
      <c r="I173" s="6"/>
      <c r="J173" s="74">
        <f t="shared" si="3"/>
        <v>2464.4848484848485</v>
      </c>
      <c r="K173" s="74">
        <f t="shared" si="4"/>
        <v>72.484848484848484</v>
      </c>
      <c r="L173" s="1">
        <f>52*46</f>
        <v>2392</v>
      </c>
    </row>
    <row r="174" spans="1:12" x14ac:dyDescent="0.25">
      <c r="A174" s="1">
        <v>49</v>
      </c>
      <c r="B174" s="1" t="s">
        <v>3</v>
      </c>
      <c r="C174" s="1">
        <v>0</v>
      </c>
      <c r="D174" s="1">
        <v>227.199995</v>
      </c>
      <c r="E174" s="1" t="s">
        <v>9</v>
      </c>
      <c r="F174" s="74">
        <f t="shared" si="1"/>
        <v>798.4848484848485</v>
      </c>
      <c r="G174" s="59">
        <f t="shared" si="0"/>
        <v>0.5121700077039848</v>
      </c>
      <c r="H174" s="1" t="str">
        <f t="shared" si="2"/>
        <v>Rendah</v>
      </c>
      <c r="I174" s="6"/>
      <c r="J174" s="74">
        <f t="shared" si="3"/>
        <v>798.4848484848485</v>
      </c>
      <c r="K174" s="74">
        <f t="shared" si="4"/>
        <v>23.484848484848484</v>
      </c>
      <c r="L174" s="1">
        <f>31*25</f>
        <v>775</v>
      </c>
    </row>
    <row r="175" spans="1:12" x14ac:dyDescent="0.25">
      <c r="A175" s="1">
        <v>50</v>
      </c>
      <c r="B175" s="1" t="s">
        <v>3</v>
      </c>
      <c r="C175" s="1">
        <v>0</v>
      </c>
      <c r="D175" s="1">
        <v>114.876532</v>
      </c>
      <c r="E175" s="1" t="s">
        <v>9</v>
      </c>
      <c r="F175" s="74">
        <f t="shared" si="1"/>
        <v>568.72727272727275</v>
      </c>
      <c r="G175" s="59">
        <f t="shared" si="0"/>
        <v>0.36357981675191814</v>
      </c>
      <c r="H175" s="1" t="str">
        <f t="shared" si="2"/>
        <v>Rendah</v>
      </c>
      <c r="I175" s="6"/>
      <c r="J175" s="74">
        <f t="shared" si="3"/>
        <v>568.72727272727275</v>
      </c>
      <c r="K175" s="74">
        <f t="shared" si="4"/>
        <v>16.727272727272727</v>
      </c>
      <c r="L175" s="1">
        <f>24*23</f>
        <v>552</v>
      </c>
    </row>
    <row r="176" spans="1:12" x14ac:dyDescent="0.25">
      <c r="A176" s="1">
        <v>51</v>
      </c>
      <c r="B176" s="1" t="s">
        <v>3</v>
      </c>
      <c r="C176" s="1">
        <v>0</v>
      </c>
      <c r="D176" s="1">
        <v>157.685407</v>
      </c>
      <c r="E176" s="1" t="s">
        <v>9</v>
      </c>
      <c r="F176" s="74">
        <f t="shared" si="1"/>
        <v>560.4848484848485</v>
      </c>
      <c r="G176" s="59">
        <f t="shared" si="0"/>
        <v>0.50640750301686854</v>
      </c>
      <c r="H176" s="1" t="str">
        <f t="shared" si="2"/>
        <v>Rendah</v>
      </c>
      <c r="I176" s="6"/>
      <c r="J176" s="74">
        <f t="shared" si="3"/>
        <v>560.4848484848485</v>
      </c>
      <c r="K176" s="74">
        <f t="shared" si="4"/>
        <v>16.484848484848484</v>
      </c>
      <c r="L176" s="1">
        <f>34*16</f>
        <v>544</v>
      </c>
    </row>
    <row r="177" spans="1:12" x14ac:dyDescent="0.25">
      <c r="A177" s="1">
        <v>52</v>
      </c>
      <c r="B177" s="1" t="s">
        <v>3</v>
      </c>
      <c r="C177" s="1">
        <v>0</v>
      </c>
      <c r="D177" s="1">
        <v>192.97648599999999</v>
      </c>
      <c r="E177" s="1" t="s">
        <v>9</v>
      </c>
      <c r="F177" s="74">
        <f t="shared" si="1"/>
        <v>515.15151515151513</v>
      </c>
      <c r="G177" s="59">
        <f t="shared" si="0"/>
        <v>0.67428254519999997</v>
      </c>
      <c r="H177" s="1" t="str">
        <f t="shared" si="2"/>
        <v>Rendah</v>
      </c>
      <c r="I177" s="6"/>
      <c r="J177" s="74">
        <f t="shared" si="3"/>
        <v>515.15151515151513</v>
      </c>
      <c r="K177" s="74">
        <f t="shared" si="4"/>
        <v>15.151515151515152</v>
      </c>
      <c r="L177" s="1">
        <f>20*25</f>
        <v>500</v>
      </c>
    </row>
    <row r="178" spans="1:12" x14ac:dyDescent="0.25">
      <c r="A178" s="1">
        <v>53</v>
      </c>
      <c r="B178" s="1" t="s">
        <v>3</v>
      </c>
      <c r="C178" s="1">
        <v>0</v>
      </c>
      <c r="D178" s="1">
        <v>96.405113</v>
      </c>
      <c r="E178" s="1" t="s">
        <v>9</v>
      </c>
      <c r="F178" s="74">
        <f t="shared" si="1"/>
        <v>560.4848484848485</v>
      </c>
      <c r="G178" s="59">
        <f t="shared" si="0"/>
        <v>0.30960552077205883</v>
      </c>
      <c r="H178" s="1" t="str">
        <f t="shared" si="2"/>
        <v>Rendah</v>
      </c>
      <c r="I178" s="6"/>
      <c r="J178" s="74">
        <f t="shared" si="3"/>
        <v>560.4848484848485</v>
      </c>
      <c r="K178" s="74">
        <f t="shared" si="4"/>
        <v>16.484848484848484</v>
      </c>
      <c r="L178" s="1">
        <f>34*16</f>
        <v>544</v>
      </c>
    </row>
    <row r="179" spans="1:12" x14ac:dyDescent="0.25">
      <c r="A179" s="1">
        <v>54</v>
      </c>
      <c r="B179" s="1" t="s">
        <v>3</v>
      </c>
      <c r="C179" s="1">
        <v>0</v>
      </c>
      <c r="D179" s="1">
        <v>277.76958300000001</v>
      </c>
      <c r="E179" s="1" t="s">
        <v>9</v>
      </c>
      <c r="F179" s="74">
        <f t="shared" si="1"/>
        <v>758.30303030303025</v>
      </c>
      <c r="G179" s="59">
        <f t="shared" si="0"/>
        <v>0.65934755555466762</v>
      </c>
      <c r="H179" s="1" t="str">
        <f t="shared" si="2"/>
        <v>Rendah</v>
      </c>
      <c r="I179" s="6"/>
      <c r="J179" s="74">
        <f t="shared" si="3"/>
        <v>758.30303030303025</v>
      </c>
      <c r="K179" s="74">
        <f t="shared" si="4"/>
        <v>22.303030303030305</v>
      </c>
      <c r="L179" s="1">
        <f>32*23</f>
        <v>736</v>
      </c>
    </row>
    <row r="180" spans="1:12" x14ac:dyDescent="0.25">
      <c r="A180" s="1">
        <v>55</v>
      </c>
      <c r="B180" s="1" t="s">
        <v>3</v>
      </c>
      <c r="C180" s="1">
        <v>0</v>
      </c>
      <c r="D180" s="1">
        <v>112.759942</v>
      </c>
      <c r="E180" s="1" t="s">
        <v>9</v>
      </c>
      <c r="F180" s="74">
        <f t="shared" si="1"/>
        <v>926.24242424242425</v>
      </c>
      <c r="G180" s="59">
        <f t="shared" si="0"/>
        <v>0.21913042448472159</v>
      </c>
      <c r="H180" s="1" t="str">
        <f t="shared" si="2"/>
        <v>Rendah</v>
      </c>
      <c r="I180" s="6"/>
      <c r="J180" s="74">
        <f t="shared" si="3"/>
        <v>926.24242424242425</v>
      </c>
      <c r="K180" s="74">
        <f t="shared" si="4"/>
        <v>27.242424242424242</v>
      </c>
      <c r="L180" s="1">
        <f>29*31</f>
        <v>899</v>
      </c>
    </row>
    <row r="181" spans="1:12" x14ac:dyDescent="0.25">
      <c r="A181" s="1">
        <v>56</v>
      </c>
      <c r="B181" s="1" t="s">
        <v>3</v>
      </c>
      <c r="C181" s="1">
        <v>0</v>
      </c>
      <c r="D181" s="1">
        <v>280.48226199999999</v>
      </c>
      <c r="E181" s="1" t="s">
        <v>9</v>
      </c>
      <c r="F181" s="74">
        <f t="shared" si="1"/>
        <v>686.18181818181813</v>
      </c>
      <c r="G181" s="59">
        <f t="shared" si="0"/>
        <v>0.73576428028616858</v>
      </c>
      <c r="H181" s="1" t="str">
        <f t="shared" si="2"/>
        <v>Rendah</v>
      </c>
      <c r="I181" s="6"/>
      <c r="J181" s="74">
        <f t="shared" si="3"/>
        <v>686.18181818181813</v>
      </c>
      <c r="K181" s="74">
        <f t="shared" si="4"/>
        <v>20.181818181818183</v>
      </c>
      <c r="L181" s="1">
        <f>18*37</f>
        <v>666</v>
      </c>
    </row>
    <row r="182" spans="1:12" x14ac:dyDescent="0.25">
      <c r="A182" s="1">
        <v>59</v>
      </c>
      <c r="B182" s="1" t="s">
        <v>3</v>
      </c>
      <c r="C182" s="1">
        <v>0</v>
      </c>
      <c r="D182" s="1">
        <v>231.69779199999999</v>
      </c>
      <c r="E182" s="1" t="s">
        <v>9</v>
      </c>
      <c r="F182" s="74">
        <f t="shared" si="1"/>
        <v>2968.3030303030305</v>
      </c>
      <c r="G182" s="59">
        <f t="shared" si="0"/>
        <v>0.14050318358413133</v>
      </c>
      <c r="H182" s="1" t="str">
        <f t="shared" si="2"/>
        <v>Rendah</v>
      </c>
      <c r="I182" s="6"/>
      <c r="J182" s="74">
        <f t="shared" si="3"/>
        <v>2968.3030303030305</v>
      </c>
      <c r="K182" s="74">
        <f t="shared" si="4"/>
        <v>87.303030303030297</v>
      </c>
      <c r="L182" s="1">
        <f>43*67</f>
        <v>2881</v>
      </c>
    </row>
    <row r="183" spans="1:12" x14ac:dyDescent="0.25">
      <c r="A183" s="1">
        <v>60</v>
      </c>
      <c r="B183" s="1" t="s">
        <v>3</v>
      </c>
      <c r="C183" s="1">
        <v>0</v>
      </c>
      <c r="D183" s="1">
        <v>224.137293</v>
      </c>
      <c r="E183" s="1" t="s">
        <v>9</v>
      </c>
      <c r="F183" s="74">
        <f t="shared" si="1"/>
        <v>432.72727272727275</v>
      </c>
      <c r="G183" s="59">
        <f t="shared" si="0"/>
        <v>0.93233579861344529</v>
      </c>
      <c r="H183" s="1" t="str">
        <f t="shared" si="2"/>
        <v>Rendah</v>
      </c>
      <c r="I183" s="6"/>
      <c r="J183" s="74">
        <f t="shared" si="3"/>
        <v>432.72727272727275</v>
      </c>
      <c r="K183" s="74">
        <f t="shared" si="4"/>
        <v>12.727272727272727</v>
      </c>
      <c r="L183" s="1">
        <f>20*21</f>
        <v>420</v>
      </c>
    </row>
    <row r="184" spans="1:12" x14ac:dyDescent="0.25">
      <c r="A184" s="1">
        <v>62</v>
      </c>
      <c r="B184" s="1" t="s">
        <v>3</v>
      </c>
      <c r="C184" s="1">
        <v>0</v>
      </c>
      <c r="D184" s="1">
        <v>182.60705200000001</v>
      </c>
      <c r="E184" s="1" t="s">
        <v>9</v>
      </c>
      <c r="F184" s="74">
        <f t="shared" si="1"/>
        <v>568.72727272727275</v>
      </c>
      <c r="G184" s="59">
        <f t="shared" si="0"/>
        <v>0.57794431419437342</v>
      </c>
      <c r="H184" s="1" t="str">
        <f t="shared" si="2"/>
        <v>Rendah</v>
      </c>
      <c r="I184" s="6"/>
      <c r="J184" s="74">
        <f t="shared" si="3"/>
        <v>568.72727272727275</v>
      </c>
      <c r="K184" s="74">
        <f t="shared" si="4"/>
        <v>16.727272727272727</v>
      </c>
      <c r="L184" s="1">
        <f>24*23</f>
        <v>552</v>
      </c>
    </row>
    <row r="185" spans="1:12" x14ac:dyDescent="0.25">
      <c r="A185" s="1">
        <v>64</v>
      </c>
      <c r="B185" s="1" t="s">
        <v>3</v>
      </c>
      <c r="C185" s="1">
        <v>0</v>
      </c>
      <c r="D185" s="1">
        <v>178.756798</v>
      </c>
      <c r="E185" s="1" t="s">
        <v>9</v>
      </c>
      <c r="F185" s="74">
        <f t="shared" si="1"/>
        <v>215.33333333333334</v>
      </c>
      <c r="G185" s="59">
        <f t="shared" si="0"/>
        <v>1.4942518718266253</v>
      </c>
      <c r="H185" s="1" t="str">
        <f t="shared" si="2"/>
        <v>Rendah</v>
      </c>
      <c r="I185" s="6"/>
      <c r="J185" s="74">
        <f t="shared" si="3"/>
        <v>215.33333333333334</v>
      </c>
      <c r="K185" s="74">
        <f t="shared" si="4"/>
        <v>6.333333333333333</v>
      </c>
      <c r="L185" s="1">
        <f>11*19</f>
        <v>209</v>
      </c>
    </row>
    <row r="186" spans="1:12" x14ac:dyDescent="0.25">
      <c r="A186" s="1">
        <v>65</v>
      </c>
      <c r="B186" s="1" t="s">
        <v>3</v>
      </c>
      <c r="C186" s="1">
        <v>0</v>
      </c>
      <c r="D186" s="1">
        <v>1452.489464</v>
      </c>
      <c r="E186" s="1" t="s">
        <v>9</v>
      </c>
      <c r="F186" s="74">
        <f t="shared" si="1"/>
        <v>2169.818181818182</v>
      </c>
      <c r="G186" s="59">
        <f t="shared" si="0"/>
        <v>1.204930927903469</v>
      </c>
      <c r="H186" s="1" t="str">
        <f t="shared" si="2"/>
        <v>Rendah</v>
      </c>
      <c r="I186" s="6"/>
      <c r="J186" s="74">
        <f t="shared" si="3"/>
        <v>2169.818181818182</v>
      </c>
      <c r="K186" s="74">
        <f t="shared" si="4"/>
        <v>63.81818181818182</v>
      </c>
      <c r="L186" s="1">
        <f>78*27</f>
        <v>2106</v>
      </c>
    </row>
    <row r="187" spans="1:12" x14ac:dyDescent="0.25">
      <c r="A187" s="1">
        <v>66</v>
      </c>
      <c r="B187" s="1" t="s">
        <v>3</v>
      </c>
      <c r="C187" s="1">
        <v>0</v>
      </c>
      <c r="D187" s="1">
        <v>788.93526999999995</v>
      </c>
      <c r="E187" s="1" t="s">
        <v>9</v>
      </c>
      <c r="F187" s="74">
        <f t="shared" si="1"/>
        <v>824.24242424242425</v>
      </c>
      <c r="G187" s="59">
        <f t="shared" si="0"/>
        <v>1.7228954058088235</v>
      </c>
      <c r="H187" s="1" t="str">
        <f t="shared" si="2"/>
        <v>Rendah</v>
      </c>
      <c r="I187" s="6"/>
      <c r="J187" s="74">
        <f t="shared" si="3"/>
        <v>824.24242424242425</v>
      </c>
      <c r="K187" s="74">
        <f t="shared" si="4"/>
        <v>24.242424242424242</v>
      </c>
      <c r="L187" s="1">
        <f>32*25</f>
        <v>800</v>
      </c>
    </row>
    <row r="188" spans="1:12" x14ac:dyDescent="0.25">
      <c r="A188" s="1">
        <v>67</v>
      </c>
      <c r="B188" s="1" t="s">
        <v>3</v>
      </c>
      <c r="C188" s="1">
        <v>0</v>
      </c>
      <c r="D188" s="1">
        <v>576.479648</v>
      </c>
      <c r="E188" s="1" t="s">
        <v>9</v>
      </c>
      <c r="F188" s="74">
        <f t="shared" si="1"/>
        <v>482.18181818181819</v>
      </c>
      <c r="G188" s="59">
        <f t="shared" si="0"/>
        <v>2.1520167855203622</v>
      </c>
      <c r="H188" s="1" t="str">
        <f t="shared" si="2"/>
        <v>Tinggi</v>
      </c>
      <c r="I188" s="6"/>
      <c r="J188" s="74">
        <f t="shared" si="3"/>
        <v>482.18181818181819</v>
      </c>
      <c r="K188" s="74">
        <f t="shared" si="4"/>
        <v>14.181818181818182</v>
      </c>
      <c r="L188" s="1">
        <f>13*36</f>
        <v>468</v>
      </c>
    </row>
    <row r="189" spans="1:12" x14ac:dyDescent="0.25">
      <c r="A189" s="1">
        <v>68</v>
      </c>
      <c r="B189" s="1" t="s">
        <v>3</v>
      </c>
      <c r="C189" s="1">
        <v>0</v>
      </c>
      <c r="D189" s="1">
        <v>202.28535099999999</v>
      </c>
      <c r="E189" s="1" t="s">
        <v>9</v>
      </c>
      <c r="F189" s="74">
        <f t="shared" si="1"/>
        <v>283.33333333333331</v>
      </c>
      <c r="G189" s="59">
        <f t="shared" si="0"/>
        <v>1.285106935764706</v>
      </c>
      <c r="H189" s="1" t="str">
        <f t="shared" si="2"/>
        <v>Rendah</v>
      </c>
      <c r="I189" s="6"/>
      <c r="J189" s="74">
        <f t="shared" si="3"/>
        <v>283.33333333333331</v>
      </c>
      <c r="K189" s="74">
        <f t="shared" si="4"/>
        <v>8.3333333333333339</v>
      </c>
      <c r="L189" s="1">
        <f>11*25</f>
        <v>275</v>
      </c>
    </row>
    <row r="190" spans="1:12" x14ac:dyDescent="0.25">
      <c r="A190" s="1">
        <v>69</v>
      </c>
      <c r="B190" s="1" t="s">
        <v>3</v>
      </c>
      <c r="C190" s="1">
        <v>0</v>
      </c>
      <c r="D190" s="1">
        <v>410.17107099999998</v>
      </c>
      <c r="E190" s="1" t="s">
        <v>9</v>
      </c>
      <c r="F190" s="74">
        <f t="shared" si="1"/>
        <v>482.18181818181819</v>
      </c>
      <c r="G190" s="59">
        <f t="shared" si="0"/>
        <v>1.5311815998868779</v>
      </c>
      <c r="H190" s="1" t="str">
        <f t="shared" si="2"/>
        <v>Rendah</v>
      </c>
      <c r="I190" s="6"/>
      <c r="J190" s="74">
        <f t="shared" si="3"/>
        <v>482.18181818181819</v>
      </c>
      <c r="K190" s="74">
        <f t="shared" si="4"/>
        <v>14.181818181818182</v>
      </c>
      <c r="L190" s="1">
        <f>18*26</f>
        <v>468</v>
      </c>
    </row>
    <row r="191" spans="1:12" x14ac:dyDescent="0.25">
      <c r="A191" s="1">
        <v>70</v>
      </c>
      <c r="B191" s="1" t="s">
        <v>3</v>
      </c>
      <c r="C191" s="1">
        <v>0</v>
      </c>
      <c r="D191" s="1">
        <v>551.732664</v>
      </c>
      <c r="E191" s="1" t="s">
        <v>9</v>
      </c>
      <c r="F191" s="74">
        <f t="shared" si="1"/>
        <v>428.60606060606062</v>
      </c>
      <c r="G191" s="59">
        <f t="shared" ref="G191:G254" si="5">(D191*1.8)/J191</f>
        <v>2.3170899492081447</v>
      </c>
      <c r="H191" s="1" t="str">
        <f t="shared" si="2"/>
        <v>Tinggi</v>
      </c>
      <c r="I191" s="6"/>
      <c r="J191" s="74">
        <f t="shared" si="3"/>
        <v>428.60606060606062</v>
      </c>
      <c r="K191" s="74">
        <f t="shared" si="4"/>
        <v>12.606060606060606</v>
      </c>
      <c r="L191" s="1">
        <f>16*26</f>
        <v>416</v>
      </c>
    </row>
    <row r="192" spans="1:12" x14ac:dyDescent="0.25">
      <c r="A192" s="1">
        <v>71</v>
      </c>
      <c r="B192" s="1" t="s">
        <v>3</v>
      </c>
      <c r="C192" s="1">
        <v>0</v>
      </c>
      <c r="D192" s="1">
        <v>328.64544100000001</v>
      </c>
      <c r="E192" s="1" t="s">
        <v>9</v>
      </c>
      <c r="F192" s="74">
        <f t="shared" ref="F192:F255" si="6">J192</f>
        <v>937.57575757575762</v>
      </c>
      <c r="G192" s="59">
        <f t="shared" si="5"/>
        <v>0.63094826100193924</v>
      </c>
      <c r="H192" s="1" t="str">
        <f t="shared" ref="H192:H255" si="7">IF(G192&gt;2,"Tinggi",IF(AND(G192&gt;1.8,G192&lt;2),"Sedang",IF(AND(G192&gt;0,G192&lt;1.8),"Rendah","Rendah")))</f>
        <v>Rendah</v>
      </c>
      <c r="I192" s="6"/>
      <c r="J192" s="74">
        <f t="shared" ref="J192:J255" si="8">SUM(L192+K192)</f>
        <v>937.57575757575762</v>
      </c>
      <c r="K192" s="74">
        <f t="shared" ref="K192:K255" si="9">L192/33</f>
        <v>27.575757575757574</v>
      </c>
      <c r="L192" s="1">
        <f>70*13</f>
        <v>910</v>
      </c>
    </row>
    <row r="193" spans="1:12" x14ac:dyDescent="0.25">
      <c r="A193" s="1">
        <v>72</v>
      </c>
      <c r="B193" s="1" t="s">
        <v>3</v>
      </c>
      <c r="C193" s="1">
        <v>0</v>
      </c>
      <c r="D193" s="1">
        <v>491.616197</v>
      </c>
      <c r="E193" s="1" t="s">
        <v>9</v>
      </c>
      <c r="F193" s="74">
        <f t="shared" si="6"/>
        <v>391.5151515151515</v>
      </c>
      <c r="G193" s="59">
        <f t="shared" si="5"/>
        <v>2.2602168809442724</v>
      </c>
      <c r="H193" s="1" t="str">
        <f t="shared" si="7"/>
        <v>Tinggi</v>
      </c>
      <c r="I193" s="6"/>
      <c r="J193" s="74">
        <f t="shared" si="8"/>
        <v>391.5151515151515</v>
      </c>
      <c r="K193" s="74">
        <f t="shared" si="9"/>
        <v>11.515151515151516</v>
      </c>
      <c r="L193" s="1">
        <f>19*20</f>
        <v>380</v>
      </c>
    </row>
    <row r="194" spans="1:12" x14ac:dyDescent="0.25">
      <c r="A194" s="1">
        <v>73</v>
      </c>
      <c r="B194" s="1" t="s">
        <v>3</v>
      </c>
      <c r="C194" s="1">
        <v>0</v>
      </c>
      <c r="D194" s="1">
        <v>169.97121799999999</v>
      </c>
      <c r="E194" s="1" t="s">
        <v>9</v>
      </c>
      <c r="F194" s="74">
        <f t="shared" si="6"/>
        <v>1508.3636363636363</v>
      </c>
      <c r="G194" s="59">
        <f t="shared" si="5"/>
        <v>0.20283450556894889</v>
      </c>
      <c r="H194" s="1" t="str">
        <f t="shared" si="7"/>
        <v>Rendah</v>
      </c>
      <c r="I194" s="6"/>
      <c r="J194" s="74">
        <f t="shared" si="8"/>
        <v>1508.3636363636363</v>
      </c>
      <c r="K194" s="74">
        <f t="shared" si="9"/>
        <v>44.363636363636367</v>
      </c>
      <c r="L194" s="1">
        <f>24*61</f>
        <v>1464</v>
      </c>
    </row>
    <row r="195" spans="1:12" x14ac:dyDescent="0.25">
      <c r="A195" s="1">
        <v>74</v>
      </c>
      <c r="B195" s="1" t="s">
        <v>3</v>
      </c>
      <c r="C195" s="1">
        <v>0</v>
      </c>
      <c r="D195" s="1">
        <v>517.10032899999999</v>
      </c>
      <c r="E195" s="1" t="s">
        <v>9</v>
      </c>
      <c r="F195" s="74">
        <f t="shared" si="6"/>
        <v>445.09090909090907</v>
      </c>
      <c r="G195" s="59">
        <f t="shared" si="5"/>
        <v>2.0912145658088237</v>
      </c>
      <c r="H195" s="1" t="str">
        <f t="shared" si="7"/>
        <v>Tinggi</v>
      </c>
      <c r="I195" s="6"/>
      <c r="J195" s="74">
        <f t="shared" si="8"/>
        <v>445.09090909090907</v>
      </c>
      <c r="K195" s="74">
        <f t="shared" si="9"/>
        <v>13.090909090909092</v>
      </c>
      <c r="L195" s="1">
        <f>18*24</f>
        <v>432</v>
      </c>
    </row>
    <row r="196" spans="1:12" x14ac:dyDescent="0.25">
      <c r="A196" s="1">
        <v>75</v>
      </c>
      <c r="B196" s="1" t="s">
        <v>3</v>
      </c>
      <c r="C196" s="1">
        <v>0</v>
      </c>
      <c r="D196" s="1">
        <v>1097.8348570000001</v>
      </c>
      <c r="E196" s="1" t="s">
        <v>9</v>
      </c>
      <c r="F196" s="74">
        <f t="shared" si="6"/>
        <v>504.84848484848487</v>
      </c>
      <c r="G196" s="59">
        <f t="shared" si="5"/>
        <v>3.91424913</v>
      </c>
      <c r="H196" s="1" t="str">
        <f t="shared" si="7"/>
        <v>Tinggi</v>
      </c>
      <c r="I196" s="6"/>
      <c r="J196" s="74">
        <f t="shared" si="8"/>
        <v>504.84848484848487</v>
      </c>
      <c r="K196" s="74">
        <f t="shared" si="9"/>
        <v>14.848484848484848</v>
      </c>
      <c r="L196" s="1">
        <f>35*14</f>
        <v>490</v>
      </c>
    </row>
    <row r="197" spans="1:12" x14ac:dyDescent="0.25">
      <c r="A197" s="1">
        <v>76</v>
      </c>
      <c r="B197" s="1" t="s">
        <v>3</v>
      </c>
      <c r="C197" s="1">
        <v>0</v>
      </c>
      <c r="D197" s="1">
        <v>531.30881599999998</v>
      </c>
      <c r="E197" s="1" t="s">
        <v>9</v>
      </c>
      <c r="F197" s="74">
        <f t="shared" si="6"/>
        <v>798.4848484848485</v>
      </c>
      <c r="G197" s="59">
        <f t="shared" si="5"/>
        <v>1.1977132322732447</v>
      </c>
      <c r="H197" s="1" t="str">
        <f t="shared" si="7"/>
        <v>Rendah</v>
      </c>
      <c r="I197" s="6"/>
      <c r="J197" s="74">
        <f t="shared" si="8"/>
        <v>798.4848484848485</v>
      </c>
      <c r="K197" s="74">
        <f t="shared" si="9"/>
        <v>23.484848484848484</v>
      </c>
      <c r="L197" s="1">
        <f>31*25</f>
        <v>775</v>
      </c>
    </row>
    <row r="198" spans="1:12" x14ac:dyDescent="0.25">
      <c r="A198" s="1">
        <v>77</v>
      </c>
      <c r="B198" s="1" t="s">
        <v>3</v>
      </c>
      <c r="C198" s="1">
        <v>0</v>
      </c>
      <c r="D198" s="1">
        <v>436.59256499999998</v>
      </c>
      <c r="E198" s="1" t="s">
        <v>9</v>
      </c>
      <c r="F198" s="74">
        <f t="shared" si="6"/>
        <v>411.09090909090907</v>
      </c>
      <c r="G198" s="59">
        <f t="shared" si="5"/>
        <v>1.9116613858911988</v>
      </c>
      <c r="H198" s="1" t="str">
        <f t="shared" si="7"/>
        <v>Sedang</v>
      </c>
      <c r="I198" s="6"/>
      <c r="J198" s="74">
        <f t="shared" si="8"/>
        <v>411.09090909090907</v>
      </c>
      <c r="K198" s="74">
        <f t="shared" si="9"/>
        <v>12.090909090909092</v>
      </c>
      <c r="L198" s="1">
        <f>19*21</f>
        <v>399</v>
      </c>
    </row>
    <row r="199" spans="1:12" x14ac:dyDescent="0.25">
      <c r="A199" s="1">
        <v>78</v>
      </c>
      <c r="B199" s="1" t="s">
        <v>3</v>
      </c>
      <c r="C199" s="1">
        <v>0</v>
      </c>
      <c r="D199" s="1">
        <v>86.665369999999996</v>
      </c>
      <c r="E199" s="1" t="s">
        <v>9</v>
      </c>
      <c r="F199" s="74">
        <f t="shared" si="6"/>
        <v>989.09090909090912</v>
      </c>
      <c r="G199" s="59">
        <f t="shared" si="5"/>
        <v>0.15771822849264705</v>
      </c>
      <c r="H199" s="1" t="str">
        <f t="shared" si="7"/>
        <v>Rendah</v>
      </c>
      <c r="I199" s="6"/>
      <c r="J199" s="74">
        <f t="shared" si="8"/>
        <v>989.09090909090912</v>
      </c>
      <c r="K199" s="74">
        <f t="shared" si="9"/>
        <v>29.09090909090909</v>
      </c>
      <c r="L199" s="1">
        <f>32*30</f>
        <v>960</v>
      </c>
    </row>
    <row r="200" spans="1:12" x14ac:dyDescent="0.25">
      <c r="A200" s="1">
        <v>425</v>
      </c>
      <c r="B200" s="1" t="s">
        <v>3</v>
      </c>
      <c r="C200" s="1">
        <v>0</v>
      </c>
      <c r="D200" s="1">
        <v>5084.120551</v>
      </c>
      <c r="E200" s="1" t="s">
        <v>9</v>
      </c>
      <c r="F200" s="74">
        <f t="shared" si="6"/>
        <v>606.84848484848487</v>
      </c>
      <c r="G200" s="59">
        <f t="shared" si="5"/>
        <v>15.080233732617598</v>
      </c>
      <c r="H200" s="1" t="str">
        <f t="shared" si="7"/>
        <v>Tinggi</v>
      </c>
      <c r="I200" s="6"/>
      <c r="J200" s="74">
        <f t="shared" si="8"/>
        <v>606.84848484848487</v>
      </c>
      <c r="K200" s="74">
        <f t="shared" si="9"/>
        <v>17.848484848484848</v>
      </c>
      <c r="L200" s="1">
        <f>31*19</f>
        <v>589</v>
      </c>
    </row>
    <row r="201" spans="1:12" x14ac:dyDescent="0.25">
      <c r="A201" s="1">
        <v>426</v>
      </c>
      <c r="B201" s="1" t="s">
        <v>3</v>
      </c>
      <c r="C201" s="1">
        <v>0</v>
      </c>
      <c r="D201" s="1">
        <v>1392.3162930000001</v>
      </c>
      <c r="E201" s="1" t="s">
        <v>9</v>
      </c>
      <c r="F201" s="74">
        <f t="shared" si="6"/>
        <v>667.63636363636363</v>
      </c>
      <c r="G201" s="59">
        <f t="shared" si="5"/>
        <v>3.7537939272058831</v>
      </c>
      <c r="H201" s="1" t="str">
        <f t="shared" si="7"/>
        <v>Tinggi</v>
      </c>
      <c r="I201" s="6"/>
      <c r="J201" s="74">
        <f t="shared" si="8"/>
        <v>667.63636363636363</v>
      </c>
      <c r="K201" s="74">
        <f t="shared" si="9"/>
        <v>19.636363636363637</v>
      </c>
      <c r="L201" s="1">
        <f>24*27</f>
        <v>648</v>
      </c>
    </row>
    <row r="202" spans="1:12" x14ac:dyDescent="0.25">
      <c r="A202" s="1">
        <v>427</v>
      </c>
      <c r="B202" s="1" t="s">
        <v>3</v>
      </c>
      <c r="C202" s="1">
        <v>0</v>
      </c>
      <c r="D202" s="1">
        <v>207.00086200000001</v>
      </c>
      <c r="E202" s="1" t="s">
        <v>9</v>
      </c>
      <c r="F202" s="74">
        <f t="shared" si="6"/>
        <v>700.60606060606062</v>
      </c>
      <c r="G202" s="59">
        <f t="shared" si="5"/>
        <v>0.53182747416955023</v>
      </c>
      <c r="H202" s="1" t="str">
        <f t="shared" si="7"/>
        <v>Rendah</v>
      </c>
      <c r="I202" s="6"/>
      <c r="J202" s="74">
        <f t="shared" si="8"/>
        <v>700.60606060606062</v>
      </c>
      <c r="K202" s="74">
        <f t="shared" si="9"/>
        <v>20.606060606060606</v>
      </c>
      <c r="L202" s="1">
        <f>34*20</f>
        <v>680</v>
      </c>
    </row>
    <row r="203" spans="1:12" x14ac:dyDescent="0.25">
      <c r="A203" s="1">
        <v>428</v>
      </c>
      <c r="B203" s="1" t="s">
        <v>3</v>
      </c>
      <c r="C203" s="1">
        <v>0</v>
      </c>
      <c r="D203" s="1">
        <v>108.93279</v>
      </c>
      <c r="E203" s="1" t="s">
        <v>9</v>
      </c>
      <c r="F203" s="74">
        <f t="shared" si="6"/>
        <v>634.66666666666663</v>
      </c>
      <c r="G203" s="59">
        <f t="shared" si="5"/>
        <v>0.30894803886554623</v>
      </c>
      <c r="H203" s="1" t="str">
        <f t="shared" si="7"/>
        <v>Rendah</v>
      </c>
      <c r="I203" s="6"/>
      <c r="J203" s="74">
        <f t="shared" si="8"/>
        <v>634.66666666666663</v>
      </c>
      <c r="K203" s="74">
        <f t="shared" si="9"/>
        <v>18.666666666666668</v>
      </c>
      <c r="L203" s="1">
        <f>28*22</f>
        <v>616</v>
      </c>
    </row>
    <row r="204" spans="1:12" x14ac:dyDescent="0.25">
      <c r="A204" s="1">
        <v>429</v>
      </c>
      <c r="B204" s="1" t="s">
        <v>3</v>
      </c>
      <c r="C204" s="1">
        <v>0</v>
      </c>
      <c r="D204" s="1">
        <v>423.929779</v>
      </c>
      <c r="E204" s="1" t="s">
        <v>9</v>
      </c>
      <c r="F204" s="74">
        <f t="shared" si="6"/>
        <v>643.93939393939399</v>
      </c>
      <c r="G204" s="59">
        <f t="shared" si="5"/>
        <v>1.1850084175341176</v>
      </c>
      <c r="H204" s="1" t="str">
        <f t="shared" si="7"/>
        <v>Rendah</v>
      </c>
      <c r="I204" s="6"/>
      <c r="J204" s="74">
        <f t="shared" si="8"/>
        <v>643.93939393939399</v>
      </c>
      <c r="K204" s="74">
        <f t="shared" si="9"/>
        <v>18.939393939393938</v>
      </c>
      <c r="L204" s="1">
        <f>25*25</f>
        <v>625</v>
      </c>
    </row>
    <row r="205" spans="1:12" x14ac:dyDescent="0.25">
      <c r="A205" s="1">
        <v>430</v>
      </c>
      <c r="B205" s="1" t="s">
        <v>3</v>
      </c>
      <c r="C205" s="1">
        <v>0</v>
      </c>
      <c r="D205" s="1">
        <v>128.80850100000001</v>
      </c>
      <c r="E205" s="1" t="s">
        <v>9</v>
      </c>
      <c r="F205" s="74">
        <f t="shared" si="6"/>
        <v>340</v>
      </c>
      <c r="G205" s="59">
        <f t="shared" si="5"/>
        <v>0.68192735823529416</v>
      </c>
      <c r="H205" s="1" t="str">
        <f t="shared" si="7"/>
        <v>Rendah</v>
      </c>
      <c r="I205" s="6"/>
      <c r="J205" s="74">
        <f t="shared" si="8"/>
        <v>340</v>
      </c>
      <c r="K205" s="74">
        <f t="shared" si="9"/>
        <v>10</v>
      </c>
      <c r="L205" s="1">
        <f>22*15</f>
        <v>330</v>
      </c>
    </row>
    <row r="206" spans="1:12" x14ac:dyDescent="0.25">
      <c r="A206" s="1">
        <v>431</v>
      </c>
      <c r="B206" s="1" t="s">
        <v>3</v>
      </c>
      <c r="C206" s="1">
        <v>0</v>
      </c>
      <c r="D206" s="1">
        <v>173.348241</v>
      </c>
      <c r="E206" s="1" t="s">
        <v>9</v>
      </c>
      <c r="F206" s="74">
        <f t="shared" si="6"/>
        <v>545.030303030303</v>
      </c>
      <c r="G206" s="59">
        <f t="shared" si="5"/>
        <v>0.57249446877571453</v>
      </c>
      <c r="H206" s="1" t="str">
        <f t="shared" si="7"/>
        <v>Rendah</v>
      </c>
      <c r="I206" s="6"/>
      <c r="J206" s="74">
        <f t="shared" si="8"/>
        <v>545.030303030303</v>
      </c>
      <c r="K206" s="74">
        <f t="shared" si="9"/>
        <v>16.030303030303031</v>
      </c>
      <c r="L206" s="1">
        <f>23*23</f>
        <v>529</v>
      </c>
    </row>
    <row r="207" spans="1:12" x14ac:dyDescent="0.25">
      <c r="A207" s="1">
        <v>432</v>
      </c>
      <c r="B207" s="1" t="s">
        <v>3</v>
      </c>
      <c r="C207" s="1">
        <v>0</v>
      </c>
      <c r="D207" s="1">
        <v>295.73998799999998</v>
      </c>
      <c r="E207" s="1" t="s">
        <v>9</v>
      </c>
      <c r="F207" s="74">
        <f t="shared" si="6"/>
        <v>884</v>
      </c>
      <c r="G207" s="59">
        <f t="shared" si="5"/>
        <v>0.60218549592760184</v>
      </c>
      <c r="H207" s="1" t="str">
        <f t="shared" si="7"/>
        <v>Rendah</v>
      </c>
      <c r="I207" s="6"/>
      <c r="J207" s="74">
        <f t="shared" si="8"/>
        <v>884</v>
      </c>
      <c r="K207" s="74">
        <f t="shared" si="9"/>
        <v>26</v>
      </c>
      <c r="L207" s="1">
        <f>33*26</f>
        <v>858</v>
      </c>
    </row>
    <row r="208" spans="1:12" x14ac:dyDescent="0.25">
      <c r="A208" s="1">
        <v>433</v>
      </c>
      <c r="B208" s="1" t="s">
        <v>3</v>
      </c>
      <c r="C208" s="1">
        <v>0</v>
      </c>
      <c r="D208" s="1">
        <v>193.832818</v>
      </c>
      <c r="E208" s="1" t="s">
        <v>9</v>
      </c>
      <c r="F208" s="74">
        <f t="shared" si="6"/>
        <v>793.33333333333337</v>
      </c>
      <c r="G208" s="59">
        <f t="shared" si="5"/>
        <v>0.43978874672268908</v>
      </c>
      <c r="H208" s="1" t="str">
        <f t="shared" si="7"/>
        <v>Rendah</v>
      </c>
      <c r="I208" s="6"/>
      <c r="J208" s="74">
        <f t="shared" si="8"/>
        <v>793.33333333333337</v>
      </c>
      <c r="K208" s="74">
        <f t="shared" si="9"/>
        <v>23.333333333333332</v>
      </c>
      <c r="L208" s="1">
        <f>22*35</f>
        <v>770</v>
      </c>
    </row>
    <row r="209" spans="1:12" x14ac:dyDescent="0.25">
      <c r="A209" s="1">
        <v>435</v>
      </c>
      <c r="B209" s="1" t="s">
        <v>3</v>
      </c>
      <c r="C209" s="1">
        <v>0</v>
      </c>
      <c r="D209" s="1">
        <v>361.83428099999998</v>
      </c>
      <c r="E209" s="1" t="s">
        <v>9</v>
      </c>
      <c r="F209" s="74">
        <f t="shared" si="6"/>
        <v>463.63636363636363</v>
      </c>
      <c r="G209" s="59">
        <f t="shared" si="5"/>
        <v>1.4047683850588233</v>
      </c>
      <c r="H209" s="1" t="str">
        <f t="shared" si="7"/>
        <v>Rendah</v>
      </c>
      <c r="I209" s="6"/>
      <c r="J209" s="74">
        <f t="shared" si="8"/>
        <v>463.63636363636363</v>
      </c>
      <c r="K209" s="74">
        <f t="shared" si="9"/>
        <v>13.636363636363637</v>
      </c>
      <c r="L209" s="1">
        <f>15*30</f>
        <v>450</v>
      </c>
    </row>
    <row r="210" spans="1:12" x14ac:dyDescent="0.25">
      <c r="A210" s="1">
        <v>436</v>
      </c>
      <c r="B210" s="1" t="s">
        <v>3</v>
      </c>
      <c r="C210" s="1">
        <v>0</v>
      </c>
      <c r="D210" s="1">
        <v>159.23531</v>
      </c>
      <c r="E210" s="1" t="s">
        <v>9</v>
      </c>
      <c r="F210" s="74">
        <f t="shared" si="6"/>
        <v>403.87878787878788</v>
      </c>
      <c r="G210" s="59">
        <f t="shared" si="5"/>
        <v>0.70967717692076837</v>
      </c>
      <c r="H210" s="1" t="str">
        <f t="shared" si="7"/>
        <v>Rendah</v>
      </c>
      <c r="I210" s="6"/>
      <c r="J210" s="74">
        <f t="shared" si="8"/>
        <v>403.87878787878788</v>
      </c>
      <c r="K210" s="74">
        <f t="shared" si="9"/>
        <v>11.878787878787879</v>
      </c>
      <c r="L210" s="1">
        <f>14*28</f>
        <v>392</v>
      </c>
    </row>
    <row r="211" spans="1:12" x14ac:dyDescent="0.25">
      <c r="A211" s="1">
        <v>437</v>
      </c>
      <c r="B211" s="1" t="s">
        <v>3</v>
      </c>
      <c r="C211" s="1">
        <v>0</v>
      </c>
      <c r="D211" s="1">
        <v>261.32444700000002</v>
      </c>
      <c r="E211" s="1" t="s">
        <v>9</v>
      </c>
      <c r="F211" s="74">
        <f t="shared" si="6"/>
        <v>403.87878787878788</v>
      </c>
      <c r="G211" s="59">
        <f t="shared" si="5"/>
        <v>1.1646662778961585</v>
      </c>
      <c r="H211" s="1" t="str">
        <f t="shared" si="7"/>
        <v>Rendah</v>
      </c>
      <c r="I211" s="6"/>
      <c r="J211" s="74">
        <f t="shared" si="8"/>
        <v>403.87878787878788</v>
      </c>
      <c r="K211" s="74">
        <f t="shared" si="9"/>
        <v>11.878787878787879</v>
      </c>
      <c r="L211" s="1">
        <f>14*28</f>
        <v>392</v>
      </c>
    </row>
    <row r="212" spans="1:12" x14ac:dyDescent="0.25">
      <c r="A212" s="1">
        <v>438</v>
      </c>
      <c r="B212" s="1" t="s">
        <v>3</v>
      </c>
      <c r="C212" s="1">
        <v>0</v>
      </c>
      <c r="D212" s="1">
        <v>403.83145300000001</v>
      </c>
      <c r="E212" s="1" t="s">
        <v>9</v>
      </c>
      <c r="F212" s="74">
        <f t="shared" si="6"/>
        <v>721.21212121212125</v>
      </c>
      <c r="G212" s="59">
        <f t="shared" si="5"/>
        <v>1.0078818616890757</v>
      </c>
      <c r="H212" s="1" t="str">
        <f t="shared" si="7"/>
        <v>Rendah</v>
      </c>
      <c r="I212" s="6"/>
      <c r="J212" s="74">
        <f t="shared" si="8"/>
        <v>721.21212121212125</v>
      </c>
      <c r="K212" s="74">
        <f t="shared" si="9"/>
        <v>21.212121212121211</v>
      </c>
      <c r="L212" s="1">
        <f>28*25</f>
        <v>700</v>
      </c>
    </row>
    <row r="213" spans="1:12" x14ac:dyDescent="0.25">
      <c r="A213" s="1">
        <v>439</v>
      </c>
      <c r="B213" s="1" t="s">
        <v>3</v>
      </c>
      <c r="C213" s="1">
        <v>0</v>
      </c>
      <c r="D213" s="1">
        <v>266.28882499999997</v>
      </c>
      <c r="E213" s="1" t="s">
        <v>9</v>
      </c>
      <c r="F213" s="74">
        <f t="shared" si="6"/>
        <v>1390.909090909091</v>
      </c>
      <c r="G213" s="59">
        <f t="shared" si="5"/>
        <v>0.34460906764705879</v>
      </c>
      <c r="H213" s="1" t="str">
        <f t="shared" si="7"/>
        <v>Rendah</v>
      </c>
      <c r="I213" s="6"/>
      <c r="J213" s="74">
        <f t="shared" si="8"/>
        <v>1390.909090909091</v>
      </c>
      <c r="K213" s="74">
        <f t="shared" si="9"/>
        <v>40.909090909090907</v>
      </c>
      <c r="L213" s="1">
        <f>25*54</f>
        <v>1350</v>
      </c>
    </row>
    <row r="214" spans="1:12" x14ac:dyDescent="0.25">
      <c r="A214" s="1">
        <v>440</v>
      </c>
      <c r="B214" s="1" t="s">
        <v>3</v>
      </c>
      <c r="C214" s="1">
        <v>0</v>
      </c>
      <c r="D214" s="1">
        <v>151.836871</v>
      </c>
      <c r="E214" s="1" t="s">
        <v>9</v>
      </c>
      <c r="F214" s="74">
        <f t="shared" si="6"/>
        <v>302.90909090909093</v>
      </c>
      <c r="G214" s="59">
        <f t="shared" si="5"/>
        <v>0.90227192250900368</v>
      </c>
      <c r="H214" s="1" t="str">
        <f t="shared" si="7"/>
        <v>Rendah</v>
      </c>
      <c r="I214" s="6"/>
      <c r="J214" s="74">
        <f t="shared" si="8"/>
        <v>302.90909090909093</v>
      </c>
      <c r="K214" s="74">
        <f t="shared" si="9"/>
        <v>8.9090909090909083</v>
      </c>
      <c r="L214" s="1">
        <f>21*14</f>
        <v>294</v>
      </c>
    </row>
    <row r="215" spans="1:12" x14ac:dyDescent="0.25">
      <c r="A215" s="1">
        <v>441</v>
      </c>
      <c r="B215" s="1" t="s">
        <v>3</v>
      </c>
      <c r="C215" s="1">
        <v>0</v>
      </c>
      <c r="D215" s="1">
        <v>129.84527</v>
      </c>
      <c r="E215" s="1" t="s">
        <v>9</v>
      </c>
      <c r="F215" s="74">
        <f t="shared" si="6"/>
        <v>445.09090909090907</v>
      </c>
      <c r="G215" s="59">
        <f t="shared" si="5"/>
        <v>0.52510954779411767</v>
      </c>
      <c r="H215" s="1" t="str">
        <f t="shared" si="7"/>
        <v>Rendah</v>
      </c>
      <c r="I215" s="6"/>
      <c r="J215" s="74">
        <f t="shared" si="8"/>
        <v>445.09090909090907</v>
      </c>
      <c r="K215" s="74">
        <f t="shared" si="9"/>
        <v>13.090909090909092</v>
      </c>
      <c r="L215" s="1">
        <f>27*16</f>
        <v>432</v>
      </c>
    </row>
    <row r="216" spans="1:12" x14ac:dyDescent="0.25">
      <c r="A216" s="1">
        <v>442</v>
      </c>
      <c r="B216" s="1" t="s">
        <v>3</v>
      </c>
      <c r="C216" s="1">
        <v>0</v>
      </c>
      <c r="D216" s="1">
        <v>1375.057004</v>
      </c>
      <c r="E216" s="1" t="s">
        <v>9</v>
      </c>
      <c r="F216" s="74">
        <f t="shared" si="6"/>
        <v>340</v>
      </c>
      <c r="G216" s="59">
        <f t="shared" si="5"/>
        <v>7.2797135505882355</v>
      </c>
      <c r="H216" s="1" t="str">
        <f t="shared" si="7"/>
        <v>Tinggi</v>
      </c>
      <c r="I216" s="6"/>
      <c r="J216" s="74">
        <f t="shared" si="8"/>
        <v>340</v>
      </c>
      <c r="K216" s="74">
        <f t="shared" si="9"/>
        <v>10</v>
      </c>
      <c r="L216" s="1">
        <f>22*15</f>
        <v>330</v>
      </c>
    </row>
    <row r="217" spans="1:12" x14ac:dyDescent="0.25">
      <c r="A217" s="1">
        <v>443</v>
      </c>
      <c r="B217" s="1" t="s">
        <v>3</v>
      </c>
      <c r="C217" s="1">
        <v>0</v>
      </c>
      <c r="D217" s="1">
        <v>1571.2011990000001</v>
      </c>
      <c r="E217" s="1" t="s">
        <v>9</v>
      </c>
      <c r="F217" s="74">
        <f t="shared" si="6"/>
        <v>234.90909090909091</v>
      </c>
      <c r="G217" s="59">
        <f t="shared" si="5"/>
        <v>12.039389992337462</v>
      </c>
      <c r="H217" s="1" t="str">
        <f t="shared" si="7"/>
        <v>Tinggi</v>
      </c>
      <c r="I217" s="6"/>
      <c r="J217" s="74">
        <f t="shared" si="8"/>
        <v>234.90909090909091</v>
      </c>
      <c r="K217" s="74">
        <f t="shared" si="9"/>
        <v>6.9090909090909092</v>
      </c>
      <c r="L217" s="1">
        <f>19*12</f>
        <v>228</v>
      </c>
    </row>
    <row r="218" spans="1:12" x14ac:dyDescent="0.25">
      <c r="A218" s="1">
        <v>444</v>
      </c>
      <c r="B218" s="1" t="s">
        <v>3</v>
      </c>
      <c r="C218" s="1">
        <v>0</v>
      </c>
      <c r="D218" s="1">
        <v>1512.592631</v>
      </c>
      <c r="E218" s="1" t="s">
        <v>9</v>
      </c>
      <c r="F218" s="74">
        <f t="shared" si="6"/>
        <v>192.66666666666666</v>
      </c>
      <c r="G218" s="59">
        <f t="shared" si="5"/>
        <v>14.131488248096886</v>
      </c>
      <c r="H218" s="1" t="str">
        <f t="shared" si="7"/>
        <v>Tinggi</v>
      </c>
      <c r="I218" s="6"/>
      <c r="J218" s="74">
        <f t="shared" si="8"/>
        <v>192.66666666666666</v>
      </c>
      <c r="K218" s="74">
        <f t="shared" si="9"/>
        <v>5.666666666666667</v>
      </c>
      <c r="L218" s="1">
        <f>17*11</f>
        <v>187</v>
      </c>
    </row>
    <row r="219" spans="1:12" x14ac:dyDescent="0.25">
      <c r="A219" s="1">
        <v>445</v>
      </c>
      <c r="B219" s="1" t="s">
        <v>3</v>
      </c>
      <c r="C219" s="1">
        <v>0</v>
      </c>
      <c r="D219" s="1">
        <v>1542.921433</v>
      </c>
      <c r="E219" s="1" t="s">
        <v>9</v>
      </c>
      <c r="F219" s="74">
        <f t="shared" si="6"/>
        <v>306</v>
      </c>
      <c r="G219" s="59">
        <f t="shared" si="5"/>
        <v>9.0760084294117647</v>
      </c>
      <c r="H219" s="1" t="str">
        <f t="shared" si="7"/>
        <v>Tinggi</v>
      </c>
      <c r="I219" s="6"/>
      <c r="J219" s="74">
        <f t="shared" si="8"/>
        <v>306</v>
      </c>
      <c r="K219" s="74">
        <f t="shared" si="9"/>
        <v>9</v>
      </c>
      <c r="L219" s="1">
        <f>27*11</f>
        <v>297</v>
      </c>
    </row>
    <row r="220" spans="1:12" x14ac:dyDescent="0.25">
      <c r="A220" s="1">
        <v>446</v>
      </c>
      <c r="B220" s="1" t="s">
        <v>3</v>
      </c>
      <c r="C220" s="1">
        <v>0</v>
      </c>
      <c r="D220" s="1">
        <v>178.704994</v>
      </c>
      <c r="E220" s="1" t="s">
        <v>9</v>
      </c>
      <c r="F220" s="74">
        <f t="shared" si="6"/>
        <v>824.24242424242425</v>
      </c>
      <c r="G220" s="59">
        <f t="shared" si="5"/>
        <v>0.39026017072058822</v>
      </c>
      <c r="H220" s="1" t="str">
        <f t="shared" si="7"/>
        <v>Rendah</v>
      </c>
      <c r="I220" s="6"/>
      <c r="J220" s="74">
        <f t="shared" si="8"/>
        <v>824.24242424242425</v>
      </c>
      <c r="K220" s="74">
        <f t="shared" si="9"/>
        <v>24.242424242424242</v>
      </c>
      <c r="L220" s="1">
        <f>32*25</f>
        <v>800</v>
      </c>
    </row>
    <row r="221" spans="1:12" x14ac:dyDescent="0.25">
      <c r="A221" s="1">
        <v>447</v>
      </c>
      <c r="B221" s="1" t="s">
        <v>3</v>
      </c>
      <c r="C221" s="1">
        <v>0</v>
      </c>
      <c r="D221" s="1">
        <v>68.082293000000007</v>
      </c>
      <c r="E221" s="1" t="s">
        <v>9</v>
      </c>
      <c r="F221" s="74">
        <f t="shared" si="6"/>
        <v>482.18181818181819</v>
      </c>
      <c r="G221" s="59">
        <f t="shared" si="5"/>
        <v>0.25415335622171947</v>
      </c>
      <c r="H221" s="1" t="str">
        <f t="shared" si="7"/>
        <v>Rendah</v>
      </c>
      <c r="I221" s="6"/>
      <c r="J221" s="74">
        <f t="shared" si="8"/>
        <v>482.18181818181819</v>
      </c>
      <c r="K221" s="74">
        <f t="shared" si="9"/>
        <v>14.181818181818182</v>
      </c>
      <c r="L221" s="1">
        <f>13*36</f>
        <v>468</v>
      </c>
    </row>
    <row r="222" spans="1:12" x14ac:dyDescent="0.25">
      <c r="A222" s="1">
        <v>448</v>
      </c>
      <c r="B222" s="1" t="s">
        <v>3</v>
      </c>
      <c r="C222" s="1">
        <v>0</v>
      </c>
      <c r="D222" s="1">
        <v>221.277884</v>
      </c>
      <c r="E222" s="1" t="s">
        <v>9</v>
      </c>
      <c r="F222" s="74">
        <f t="shared" si="6"/>
        <v>283.33333333333331</v>
      </c>
      <c r="G222" s="59">
        <f t="shared" si="5"/>
        <v>1.4057653807058825</v>
      </c>
      <c r="H222" s="1" t="str">
        <f t="shared" si="7"/>
        <v>Rendah</v>
      </c>
      <c r="I222" s="6"/>
      <c r="J222" s="74">
        <f t="shared" si="8"/>
        <v>283.33333333333331</v>
      </c>
      <c r="K222" s="74">
        <f t="shared" si="9"/>
        <v>8.3333333333333339</v>
      </c>
      <c r="L222" s="1">
        <f>11*25</f>
        <v>275</v>
      </c>
    </row>
    <row r="223" spans="1:12" x14ac:dyDescent="0.25">
      <c r="A223" s="1">
        <v>449</v>
      </c>
      <c r="B223" s="1" t="s">
        <v>3</v>
      </c>
      <c r="C223" s="1">
        <v>0</v>
      </c>
      <c r="D223" s="1">
        <v>338.45273800000001</v>
      </c>
      <c r="E223" s="1" t="s">
        <v>9</v>
      </c>
      <c r="F223" s="74">
        <f t="shared" si="6"/>
        <v>482.18181818181819</v>
      </c>
      <c r="G223" s="59">
        <f t="shared" si="5"/>
        <v>1.2634547911764706</v>
      </c>
      <c r="H223" s="1" t="str">
        <f t="shared" si="7"/>
        <v>Rendah</v>
      </c>
      <c r="I223" s="6"/>
      <c r="J223" s="74">
        <f t="shared" si="8"/>
        <v>482.18181818181819</v>
      </c>
      <c r="K223" s="74">
        <f t="shared" si="9"/>
        <v>14.181818181818182</v>
      </c>
      <c r="L223" s="1">
        <f>18*26</f>
        <v>468</v>
      </c>
    </row>
    <row r="224" spans="1:12" x14ac:dyDescent="0.25">
      <c r="A224" s="1">
        <v>450</v>
      </c>
      <c r="B224" s="1" t="s">
        <v>3</v>
      </c>
      <c r="C224" s="1">
        <v>0</v>
      </c>
      <c r="D224" s="1">
        <v>286.68292100000002</v>
      </c>
      <c r="E224" s="1" t="s">
        <v>9</v>
      </c>
      <c r="F224" s="74">
        <f t="shared" si="6"/>
        <v>428.60606060606062</v>
      </c>
      <c r="G224" s="59">
        <f t="shared" si="5"/>
        <v>1.2039709776159504</v>
      </c>
      <c r="H224" s="1" t="str">
        <f t="shared" si="7"/>
        <v>Rendah</v>
      </c>
      <c r="I224" s="6"/>
      <c r="J224" s="74">
        <f t="shared" si="8"/>
        <v>428.60606060606062</v>
      </c>
      <c r="K224" s="74">
        <f t="shared" si="9"/>
        <v>12.606060606060606</v>
      </c>
      <c r="L224" s="1">
        <f>16*26</f>
        <v>416</v>
      </c>
    </row>
    <row r="225" spans="1:12" x14ac:dyDescent="0.25">
      <c r="A225" s="1">
        <v>451</v>
      </c>
      <c r="B225" s="1" t="s">
        <v>3</v>
      </c>
      <c r="C225" s="1">
        <v>0</v>
      </c>
      <c r="D225" s="1">
        <v>125.60509</v>
      </c>
      <c r="E225" s="1" t="s">
        <v>9</v>
      </c>
      <c r="F225" s="74">
        <f t="shared" si="6"/>
        <v>937.57575757575762</v>
      </c>
      <c r="G225" s="59">
        <f t="shared" si="5"/>
        <v>0.24114228655462186</v>
      </c>
      <c r="H225" s="1" t="str">
        <f t="shared" si="7"/>
        <v>Rendah</v>
      </c>
      <c r="I225" s="6"/>
      <c r="J225" s="74">
        <f t="shared" si="8"/>
        <v>937.57575757575762</v>
      </c>
      <c r="K225" s="74">
        <f t="shared" si="9"/>
        <v>27.575757575757574</v>
      </c>
      <c r="L225" s="1">
        <f>70*13</f>
        <v>910</v>
      </c>
    </row>
    <row r="226" spans="1:12" x14ac:dyDescent="0.25">
      <c r="A226" s="1">
        <v>452</v>
      </c>
      <c r="B226" s="1" t="s">
        <v>3</v>
      </c>
      <c r="C226" s="1">
        <v>0</v>
      </c>
      <c r="D226" s="1">
        <v>1410.921771</v>
      </c>
      <c r="E226" s="1" t="s">
        <v>9</v>
      </c>
      <c r="F226" s="74">
        <f t="shared" si="6"/>
        <v>391.5151515151515</v>
      </c>
      <c r="G226" s="59">
        <f t="shared" si="5"/>
        <v>6.4867456035139321</v>
      </c>
      <c r="H226" s="1" t="str">
        <f t="shared" si="7"/>
        <v>Tinggi</v>
      </c>
      <c r="I226" s="6"/>
      <c r="J226" s="74">
        <f t="shared" si="8"/>
        <v>391.5151515151515</v>
      </c>
      <c r="K226" s="74">
        <f t="shared" si="9"/>
        <v>11.515151515151516</v>
      </c>
      <c r="L226" s="1">
        <f>19*20</f>
        <v>380</v>
      </c>
    </row>
    <row r="227" spans="1:12" x14ac:dyDescent="0.25">
      <c r="A227" s="1">
        <v>453</v>
      </c>
      <c r="B227" s="1" t="s">
        <v>3</v>
      </c>
      <c r="C227" s="1">
        <v>0</v>
      </c>
      <c r="D227" s="1">
        <v>1252.5314169999999</v>
      </c>
      <c r="E227" s="1" t="s">
        <v>9</v>
      </c>
      <c r="F227" s="74">
        <f t="shared" si="6"/>
        <v>1508.3636363636363</v>
      </c>
      <c r="G227" s="59">
        <f t="shared" si="5"/>
        <v>1.4947035955038572</v>
      </c>
      <c r="H227" s="1" t="str">
        <f t="shared" si="7"/>
        <v>Rendah</v>
      </c>
      <c r="I227" s="6"/>
      <c r="J227" s="74">
        <f t="shared" si="8"/>
        <v>1508.3636363636363</v>
      </c>
      <c r="K227" s="74">
        <f t="shared" si="9"/>
        <v>44.363636363636367</v>
      </c>
      <c r="L227" s="1">
        <f>24*61</f>
        <v>1464</v>
      </c>
    </row>
    <row r="228" spans="1:12" x14ac:dyDescent="0.25">
      <c r="A228" s="1">
        <v>454</v>
      </c>
      <c r="B228" s="1" t="s">
        <v>3</v>
      </c>
      <c r="C228" s="1">
        <v>0</v>
      </c>
      <c r="D228" s="1">
        <v>475.21516400000002</v>
      </c>
      <c r="E228" s="1" t="s">
        <v>9</v>
      </c>
      <c r="F228" s="74">
        <f t="shared" si="6"/>
        <v>445.09090909090907</v>
      </c>
      <c r="G228" s="59">
        <f t="shared" si="5"/>
        <v>1.9218260308823532</v>
      </c>
      <c r="H228" s="1" t="str">
        <f t="shared" si="7"/>
        <v>Sedang</v>
      </c>
      <c r="I228" s="6"/>
      <c r="J228" s="74">
        <f t="shared" si="8"/>
        <v>445.09090909090907</v>
      </c>
      <c r="K228" s="74">
        <f t="shared" si="9"/>
        <v>13.090909090909092</v>
      </c>
      <c r="L228" s="1">
        <f>18*24</f>
        <v>432</v>
      </c>
    </row>
    <row r="229" spans="1:12" x14ac:dyDescent="0.25">
      <c r="A229" s="1">
        <v>455</v>
      </c>
      <c r="B229" s="1" t="s">
        <v>3</v>
      </c>
      <c r="C229" s="1">
        <v>0</v>
      </c>
      <c r="D229" s="1">
        <v>169.496476</v>
      </c>
      <c r="E229" s="1" t="s">
        <v>9</v>
      </c>
      <c r="F229" s="74">
        <f t="shared" si="6"/>
        <v>504.84848484848487</v>
      </c>
      <c r="G229" s="59">
        <f t="shared" si="5"/>
        <v>0.604327171332533</v>
      </c>
      <c r="H229" s="1" t="str">
        <f t="shared" si="7"/>
        <v>Rendah</v>
      </c>
      <c r="I229" s="6"/>
      <c r="J229" s="74">
        <f t="shared" si="8"/>
        <v>504.84848484848487</v>
      </c>
      <c r="K229" s="74">
        <f t="shared" si="9"/>
        <v>14.848484848484848</v>
      </c>
      <c r="L229" s="1">
        <f>35*14</f>
        <v>490</v>
      </c>
    </row>
    <row r="230" spans="1:12" x14ac:dyDescent="0.25">
      <c r="A230" s="1">
        <v>456</v>
      </c>
      <c r="B230" s="1" t="s">
        <v>3</v>
      </c>
      <c r="C230" s="1">
        <v>0</v>
      </c>
      <c r="D230" s="1">
        <v>538.97957299999996</v>
      </c>
      <c r="E230" s="1" t="s">
        <v>9</v>
      </c>
      <c r="F230" s="74">
        <f t="shared" si="6"/>
        <v>798.4848484848485</v>
      </c>
      <c r="G230" s="59">
        <f t="shared" si="5"/>
        <v>1.215005185434535</v>
      </c>
      <c r="H230" s="1" t="str">
        <f t="shared" si="7"/>
        <v>Rendah</v>
      </c>
      <c r="I230" s="6"/>
      <c r="J230" s="74">
        <f t="shared" si="8"/>
        <v>798.4848484848485</v>
      </c>
      <c r="K230" s="74">
        <f t="shared" si="9"/>
        <v>23.484848484848484</v>
      </c>
      <c r="L230" s="1">
        <f>31*25</f>
        <v>775</v>
      </c>
    </row>
    <row r="231" spans="1:12" x14ac:dyDescent="0.25">
      <c r="A231" s="1">
        <v>457</v>
      </c>
      <c r="B231" s="1" t="s">
        <v>3</v>
      </c>
      <c r="C231" s="1">
        <v>0</v>
      </c>
      <c r="D231" s="1">
        <v>336.26859400000001</v>
      </c>
      <c r="E231" s="1" t="s">
        <v>9</v>
      </c>
      <c r="F231" s="74">
        <f t="shared" si="6"/>
        <v>411.09090909090907</v>
      </c>
      <c r="G231" s="59">
        <f t="shared" si="5"/>
        <v>1.4723834942945599</v>
      </c>
      <c r="H231" s="1" t="str">
        <f t="shared" si="7"/>
        <v>Rendah</v>
      </c>
      <c r="I231" s="6"/>
      <c r="J231" s="74">
        <f t="shared" si="8"/>
        <v>411.09090909090907</v>
      </c>
      <c r="K231" s="74">
        <f t="shared" si="9"/>
        <v>12.090909090909092</v>
      </c>
      <c r="L231" s="1">
        <f>19*21</f>
        <v>399</v>
      </c>
    </row>
    <row r="232" spans="1:12" x14ac:dyDescent="0.25">
      <c r="A232" s="1">
        <v>458</v>
      </c>
      <c r="B232" s="1" t="s">
        <v>3</v>
      </c>
      <c r="C232" s="1">
        <v>0</v>
      </c>
      <c r="D232" s="1">
        <v>343.45013399999999</v>
      </c>
      <c r="E232" s="1" t="s">
        <v>9</v>
      </c>
      <c r="F232" s="74">
        <f t="shared" si="6"/>
        <v>989.09090909090912</v>
      </c>
      <c r="G232" s="59">
        <f t="shared" si="5"/>
        <v>0.62502873650735291</v>
      </c>
      <c r="H232" s="1" t="str">
        <f t="shared" si="7"/>
        <v>Rendah</v>
      </c>
      <c r="I232" s="6"/>
      <c r="J232" s="74">
        <f t="shared" si="8"/>
        <v>989.09090909090912</v>
      </c>
      <c r="K232" s="74">
        <f t="shared" si="9"/>
        <v>29.09090909090909</v>
      </c>
      <c r="L232" s="1">
        <f>32*30</f>
        <v>960</v>
      </c>
    </row>
    <row r="233" spans="1:12" x14ac:dyDescent="0.25">
      <c r="A233" s="1">
        <v>459</v>
      </c>
      <c r="B233" s="1" t="s">
        <v>3</v>
      </c>
      <c r="C233" s="1">
        <v>0</v>
      </c>
      <c r="D233" s="1">
        <v>370.63246199999998</v>
      </c>
      <c r="E233" s="1" t="s">
        <v>9</v>
      </c>
      <c r="F233" s="74">
        <f t="shared" si="6"/>
        <v>606.84848484848487</v>
      </c>
      <c r="G233" s="59">
        <f t="shared" si="5"/>
        <v>1.0993492581044642</v>
      </c>
      <c r="H233" s="1" t="str">
        <f t="shared" si="7"/>
        <v>Rendah</v>
      </c>
      <c r="I233" s="6"/>
      <c r="J233" s="74">
        <f t="shared" si="8"/>
        <v>606.84848484848487</v>
      </c>
      <c r="K233" s="74">
        <f t="shared" si="9"/>
        <v>17.848484848484848</v>
      </c>
      <c r="L233" s="1">
        <f>31*19</f>
        <v>589</v>
      </c>
    </row>
    <row r="234" spans="1:12" x14ac:dyDescent="0.25">
      <c r="A234" s="1">
        <v>460</v>
      </c>
      <c r="B234" s="1" t="s">
        <v>3</v>
      </c>
      <c r="C234" s="1">
        <v>0</v>
      </c>
      <c r="D234" s="1">
        <v>597.54263800000001</v>
      </c>
      <c r="E234" s="1" t="s">
        <v>9</v>
      </c>
      <c r="F234" s="74">
        <f t="shared" si="6"/>
        <v>667.63636363636363</v>
      </c>
      <c r="G234" s="59">
        <f t="shared" si="5"/>
        <v>1.6110218181372551</v>
      </c>
      <c r="H234" s="1" t="str">
        <f t="shared" si="7"/>
        <v>Rendah</v>
      </c>
      <c r="I234" s="6"/>
      <c r="J234" s="74">
        <f t="shared" si="8"/>
        <v>667.63636363636363</v>
      </c>
      <c r="K234" s="74">
        <f t="shared" si="9"/>
        <v>19.636363636363637</v>
      </c>
      <c r="L234" s="1">
        <f>24*27</f>
        <v>648</v>
      </c>
    </row>
    <row r="235" spans="1:12" x14ac:dyDescent="0.25">
      <c r="A235" s="1">
        <v>461</v>
      </c>
      <c r="B235" s="1" t="s">
        <v>3</v>
      </c>
      <c r="C235" s="1">
        <v>0</v>
      </c>
      <c r="D235" s="1">
        <v>2832.2737630000001</v>
      </c>
      <c r="E235" s="1" t="s">
        <v>9</v>
      </c>
      <c r="F235" s="74">
        <f t="shared" si="6"/>
        <v>700.60606060606062</v>
      </c>
      <c r="G235" s="59">
        <f t="shared" si="5"/>
        <v>7.2766895122058832</v>
      </c>
      <c r="H235" s="1" t="str">
        <f t="shared" si="7"/>
        <v>Tinggi</v>
      </c>
      <c r="I235" s="6"/>
      <c r="J235" s="74">
        <f t="shared" si="8"/>
        <v>700.60606060606062</v>
      </c>
      <c r="K235" s="74">
        <f t="shared" si="9"/>
        <v>20.606060606060606</v>
      </c>
      <c r="L235" s="1">
        <f>34*20</f>
        <v>680</v>
      </c>
    </row>
    <row r="236" spans="1:12" x14ac:dyDescent="0.25">
      <c r="A236" s="1">
        <v>462</v>
      </c>
      <c r="B236" s="1" t="s">
        <v>3</v>
      </c>
      <c r="C236" s="1">
        <v>0</v>
      </c>
      <c r="D236" s="1">
        <v>761.92468699999995</v>
      </c>
      <c r="E236" s="1" t="s">
        <v>9</v>
      </c>
      <c r="F236" s="74">
        <f t="shared" si="6"/>
        <v>634.66666666666663</v>
      </c>
      <c r="G236" s="59">
        <f t="shared" si="5"/>
        <v>2.1609208559873951</v>
      </c>
      <c r="H236" s="1" t="str">
        <f t="shared" si="7"/>
        <v>Tinggi</v>
      </c>
      <c r="I236" s="6"/>
      <c r="J236" s="74">
        <f t="shared" si="8"/>
        <v>634.66666666666663</v>
      </c>
      <c r="K236" s="74">
        <f t="shared" si="9"/>
        <v>18.666666666666668</v>
      </c>
      <c r="L236" s="1">
        <f>28*22</f>
        <v>616</v>
      </c>
    </row>
    <row r="237" spans="1:12" x14ac:dyDescent="0.25">
      <c r="A237" s="1">
        <v>463</v>
      </c>
      <c r="B237" s="1" t="s">
        <v>3</v>
      </c>
      <c r="C237" s="1">
        <v>0</v>
      </c>
      <c r="D237" s="1">
        <v>2771.4129130000001</v>
      </c>
      <c r="E237" s="1" t="s">
        <v>9</v>
      </c>
      <c r="F237" s="74">
        <f t="shared" si="6"/>
        <v>643.93939393939399</v>
      </c>
      <c r="G237" s="59">
        <f t="shared" si="5"/>
        <v>7.7469142132800002</v>
      </c>
      <c r="H237" s="1" t="str">
        <f t="shared" si="7"/>
        <v>Tinggi</v>
      </c>
      <c r="I237" s="6"/>
      <c r="J237" s="74">
        <f t="shared" si="8"/>
        <v>643.93939393939399</v>
      </c>
      <c r="K237" s="74">
        <f t="shared" si="9"/>
        <v>18.939393939393938</v>
      </c>
      <c r="L237" s="1">
        <f>25*25</f>
        <v>625</v>
      </c>
    </row>
    <row r="238" spans="1:12" x14ac:dyDescent="0.25">
      <c r="A238" s="1">
        <v>464</v>
      </c>
      <c r="B238" s="1" t="s">
        <v>3</v>
      </c>
      <c r="C238" s="1">
        <v>0</v>
      </c>
      <c r="D238" s="1">
        <v>1145.371494</v>
      </c>
      <c r="E238" s="1" t="s">
        <v>9</v>
      </c>
      <c r="F238" s="74">
        <f t="shared" si="6"/>
        <v>340</v>
      </c>
      <c r="G238" s="59">
        <f t="shared" si="5"/>
        <v>6.0637314388235302</v>
      </c>
      <c r="H238" s="1" t="str">
        <f t="shared" si="7"/>
        <v>Tinggi</v>
      </c>
      <c r="I238" s="6"/>
      <c r="J238" s="74">
        <f t="shared" si="8"/>
        <v>340</v>
      </c>
      <c r="K238" s="74">
        <f t="shared" si="9"/>
        <v>10</v>
      </c>
      <c r="L238" s="1">
        <f>22*15</f>
        <v>330</v>
      </c>
    </row>
    <row r="239" spans="1:12" x14ac:dyDescent="0.25">
      <c r="A239" s="1">
        <v>472</v>
      </c>
      <c r="B239" s="1" t="s">
        <v>3</v>
      </c>
      <c r="C239" s="1">
        <v>0</v>
      </c>
      <c r="D239" s="1">
        <v>3595.715858</v>
      </c>
      <c r="E239" s="1" t="s">
        <v>9</v>
      </c>
      <c r="F239" s="74">
        <f t="shared" si="6"/>
        <v>545.030303030303</v>
      </c>
      <c r="G239" s="59">
        <f t="shared" si="5"/>
        <v>11.875098519137108</v>
      </c>
      <c r="H239" s="1" t="str">
        <f t="shared" si="7"/>
        <v>Tinggi</v>
      </c>
      <c r="I239" s="6"/>
      <c r="J239" s="74">
        <f t="shared" si="8"/>
        <v>545.030303030303</v>
      </c>
      <c r="K239" s="74">
        <f t="shared" si="9"/>
        <v>16.030303030303031</v>
      </c>
      <c r="L239" s="1">
        <f>23*23</f>
        <v>529</v>
      </c>
    </row>
    <row r="240" spans="1:12" x14ac:dyDescent="0.25">
      <c r="A240" s="1">
        <v>473</v>
      </c>
      <c r="B240" s="1" t="s">
        <v>3</v>
      </c>
      <c r="C240" s="1">
        <v>0</v>
      </c>
      <c r="D240" s="1">
        <v>6857.792614</v>
      </c>
      <c r="E240" s="1" t="s">
        <v>9</v>
      </c>
      <c r="F240" s="74">
        <f t="shared" si="6"/>
        <v>884</v>
      </c>
      <c r="G240" s="59">
        <f t="shared" si="5"/>
        <v>13.963831114479637</v>
      </c>
      <c r="H240" s="1" t="str">
        <f t="shared" si="7"/>
        <v>Tinggi</v>
      </c>
      <c r="I240" s="6"/>
      <c r="J240" s="74">
        <f t="shared" si="8"/>
        <v>884</v>
      </c>
      <c r="K240" s="74">
        <f t="shared" si="9"/>
        <v>26</v>
      </c>
      <c r="L240" s="1">
        <f>33*26</f>
        <v>858</v>
      </c>
    </row>
    <row r="241" spans="1:12" x14ac:dyDescent="0.25">
      <c r="A241" s="1">
        <v>474</v>
      </c>
      <c r="B241" s="1" t="s">
        <v>3</v>
      </c>
      <c r="C241" s="1">
        <v>0</v>
      </c>
      <c r="D241" s="1">
        <v>4235.7170569999998</v>
      </c>
      <c r="E241" s="1" t="s">
        <v>9</v>
      </c>
      <c r="F241" s="74">
        <f t="shared" si="6"/>
        <v>793.33333333333337</v>
      </c>
      <c r="G241" s="59">
        <f t="shared" si="5"/>
        <v>9.6104504654621845</v>
      </c>
      <c r="H241" s="1" t="str">
        <f t="shared" si="7"/>
        <v>Tinggi</v>
      </c>
      <c r="I241" s="6"/>
      <c r="J241" s="74">
        <f t="shared" si="8"/>
        <v>793.33333333333337</v>
      </c>
      <c r="K241" s="74">
        <f t="shared" si="9"/>
        <v>23.333333333333332</v>
      </c>
      <c r="L241" s="1">
        <f>22*35</f>
        <v>770</v>
      </c>
    </row>
    <row r="242" spans="1:12" x14ac:dyDescent="0.25">
      <c r="A242" s="1">
        <v>476</v>
      </c>
      <c r="B242" s="1" t="s">
        <v>3</v>
      </c>
      <c r="C242" s="1">
        <v>0</v>
      </c>
      <c r="D242" s="1">
        <v>693.81859199999997</v>
      </c>
      <c r="E242" s="1" t="s">
        <v>9</v>
      </c>
      <c r="F242" s="74">
        <f t="shared" si="6"/>
        <v>463.63636363636363</v>
      </c>
      <c r="G242" s="59">
        <f t="shared" si="5"/>
        <v>2.6936486512941173</v>
      </c>
      <c r="H242" s="1" t="str">
        <f t="shared" si="7"/>
        <v>Tinggi</v>
      </c>
      <c r="I242" s="6"/>
      <c r="J242" s="74">
        <f t="shared" si="8"/>
        <v>463.63636363636363</v>
      </c>
      <c r="K242" s="74">
        <f t="shared" si="9"/>
        <v>13.636363636363637</v>
      </c>
      <c r="L242" s="1">
        <f>15*30</f>
        <v>450</v>
      </c>
    </row>
    <row r="243" spans="1:12" x14ac:dyDescent="0.25">
      <c r="A243" s="1">
        <v>479</v>
      </c>
      <c r="B243" s="1" t="s">
        <v>3</v>
      </c>
      <c r="C243" s="1">
        <v>0</v>
      </c>
      <c r="D243" s="1">
        <v>2130.2909989999998</v>
      </c>
      <c r="E243" s="1" t="s">
        <v>9</v>
      </c>
      <c r="F243" s="74">
        <f t="shared" si="6"/>
        <v>403.87878787878788</v>
      </c>
      <c r="G243" s="59">
        <f t="shared" si="5"/>
        <v>9.4942440981842733</v>
      </c>
      <c r="H243" s="1" t="str">
        <f t="shared" si="7"/>
        <v>Tinggi</v>
      </c>
      <c r="I243" s="6"/>
      <c r="J243" s="74">
        <f t="shared" si="8"/>
        <v>403.87878787878788</v>
      </c>
      <c r="K243" s="74">
        <f t="shared" si="9"/>
        <v>11.878787878787879</v>
      </c>
      <c r="L243" s="1">
        <f>14*28</f>
        <v>392</v>
      </c>
    </row>
    <row r="244" spans="1:12" x14ac:dyDescent="0.25">
      <c r="A244" s="1">
        <v>481</v>
      </c>
      <c r="B244" s="1" t="s">
        <v>3</v>
      </c>
      <c r="C244" s="1">
        <v>0</v>
      </c>
      <c r="D244" s="1">
        <v>635.18272200000001</v>
      </c>
      <c r="E244" s="1" t="s">
        <v>9</v>
      </c>
      <c r="F244" s="74">
        <f t="shared" si="6"/>
        <v>403.87878787878788</v>
      </c>
      <c r="G244" s="59">
        <f t="shared" si="5"/>
        <v>2.8308713750600245</v>
      </c>
      <c r="H244" s="1" t="str">
        <f t="shared" si="7"/>
        <v>Tinggi</v>
      </c>
      <c r="I244" s="6"/>
      <c r="J244" s="74">
        <f t="shared" si="8"/>
        <v>403.87878787878788</v>
      </c>
      <c r="K244" s="74">
        <f t="shared" si="9"/>
        <v>11.878787878787879</v>
      </c>
      <c r="L244" s="1">
        <f>14*28</f>
        <v>392</v>
      </c>
    </row>
    <row r="245" spans="1:12" x14ac:dyDescent="0.25">
      <c r="A245" s="1">
        <v>484</v>
      </c>
      <c r="B245" s="1" t="s">
        <v>3</v>
      </c>
      <c r="C245" s="1">
        <v>0</v>
      </c>
      <c r="D245" s="1">
        <v>111.706373</v>
      </c>
      <c r="E245" s="1" t="s">
        <v>9</v>
      </c>
      <c r="F245" s="74">
        <f t="shared" si="6"/>
        <v>721.21212121212125</v>
      </c>
      <c r="G245" s="59">
        <f t="shared" si="5"/>
        <v>0.27879657799159663</v>
      </c>
      <c r="H245" s="1" t="str">
        <f t="shared" si="7"/>
        <v>Rendah</v>
      </c>
      <c r="I245" s="6"/>
      <c r="J245" s="74">
        <f t="shared" si="8"/>
        <v>721.21212121212125</v>
      </c>
      <c r="K245" s="74">
        <f t="shared" si="9"/>
        <v>21.212121212121211</v>
      </c>
      <c r="L245" s="1">
        <f>28*25</f>
        <v>700</v>
      </c>
    </row>
    <row r="246" spans="1:12" x14ac:dyDescent="0.25">
      <c r="A246" s="1">
        <v>485</v>
      </c>
      <c r="B246" s="1" t="s">
        <v>3</v>
      </c>
      <c r="C246" s="1">
        <v>0</v>
      </c>
      <c r="D246" s="1">
        <v>536.48569399999997</v>
      </c>
      <c r="E246" s="1" t="s">
        <v>9</v>
      </c>
      <c r="F246" s="74">
        <f t="shared" si="6"/>
        <v>643.93939393939399</v>
      </c>
      <c r="G246" s="59">
        <f t="shared" si="5"/>
        <v>1.4996353046399997</v>
      </c>
      <c r="H246" s="1" t="str">
        <f t="shared" si="7"/>
        <v>Rendah</v>
      </c>
      <c r="I246" s="6"/>
      <c r="J246" s="74">
        <f t="shared" si="8"/>
        <v>643.93939393939399</v>
      </c>
      <c r="K246" s="74">
        <f t="shared" si="9"/>
        <v>18.939393939393938</v>
      </c>
      <c r="L246" s="1">
        <f>25*25</f>
        <v>625</v>
      </c>
    </row>
    <row r="247" spans="1:12" x14ac:dyDescent="0.25">
      <c r="A247" s="1">
        <v>497</v>
      </c>
      <c r="B247" s="1" t="s">
        <v>3</v>
      </c>
      <c r="C247" s="1">
        <v>0</v>
      </c>
      <c r="D247" s="1">
        <v>668.31030799999996</v>
      </c>
      <c r="E247" s="1" t="s">
        <v>9</v>
      </c>
      <c r="F247" s="74">
        <f t="shared" si="6"/>
        <v>340</v>
      </c>
      <c r="G247" s="59">
        <f t="shared" si="5"/>
        <v>3.5381133952941175</v>
      </c>
      <c r="H247" s="1" t="str">
        <f t="shared" si="7"/>
        <v>Tinggi</v>
      </c>
      <c r="I247" s="6"/>
      <c r="J247" s="74">
        <f t="shared" si="8"/>
        <v>340</v>
      </c>
      <c r="K247" s="74">
        <f t="shared" si="9"/>
        <v>10</v>
      </c>
      <c r="L247" s="1">
        <f>22*15</f>
        <v>330</v>
      </c>
    </row>
    <row r="248" spans="1:12" x14ac:dyDescent="0.25">
      <c r="A248" s="1">
        <v>501</v>
      </c>
      <c r="B248" s="1" t="s">
        <v>3</v>
      </c>
      <c r="C248" s="1">
        <v>0</v>
      </c>
      <c r="D248" s="1">
        <v>612.70283800000004</v>
      </c>
      <c r="E248" s="1" t="s">
        <v>9</v>
      </c>
      <c r="F248" s="74">
        <f t="shared" si="6"/>
        <v>545.030303030303</v>
      </c>
      <c r="G248" s="59">
        <f t="shared" si="5"/>
        <v>2.0234931934393421</v>
      </c>
      <c r="H248" s="1" t="str">
        <f t="shared" si="7"/>
        <v>Tinggi</v>
      </c>
      <c r="I248" s="6"/>
      <c r="J248" s="74">
        <f t="shared" si="8"/>
        <v>545.030303030303</v>
      </c>
      <c r="K248" s="74">
        <f t="shared" si="9"/>
        <v>16.030303030303031</v>
      </c>
      <c r="L248" s="1">
        <f>23*23</f>
        <v>529</v>
      </c>
    </row>
    <row r="249" spans="1:12" x14ac:dyDescent="0.25">
      <c r="A249" s="1">
        <v>502</v>
      </c>
      <c r="B249" s="1" t="s">
        <v>3</v>
      </c>
      <c r="C249" s="1">
        <v>0</v>
      </c>
      <c r="D249" s="1">
        <v>608.95269099999996</v>
      </c>
      <c r="E249" s="1" t="s">
        <v>9</v>
      </c>
      <c r="F249" s="74">
        <f t="shared" si="6"/>
        <v>884</v>
      </c>
      <c r="G249" s="59">
        <f t="shared" si="5"/>
        <v>1.2399489183257919</v>
      </c>
      <c r="H249" s="1" t="str">
        <f t="shared" si="7"/>
        <v>Rendah</v>
      </c>
      <c r="I249" s="6"/>
      <c r="J249" s="74">
        <f t="shared" si="8"/>
        <v>884</v>
      </c>
      <c r="K249" s="74">
        <f t="shared" si="9"/>
        <v>26</v>
      </c>
      <c r="L249" s="1">
        <f>33*26</f>
        <v>858</v>
      </c>
    </row>
    <row r="250" spans="1:12" x14ac:dyDescent="0.25">
      <c r="A250" s="1">
        <v>503</v>
      </c>
      <c r="B250" s="1" t="s">
        <v>3</v>
      </c>
      <c r="C250" s="1">
        <v>0</v>
      </c>
      <c r="D250" s="1">
        <v>407.10766899999999</v>
      </c>
      <c r="E250" s="1" t="s">
        <v>9</v>
      </c>
      <c r="F250" s="74">
        <f t="shared" si="6"/>
        <v>793.33333333333337</v>
      </c>
      <c r="G250" s="59">
        <f t="shared" si="5"/>
        <v>0.92368966915966377</v>
      </c>
      <c r="H250" s="1" t="str">
        <f t="shared" si="7"/>
        <v>Rendah</v>
      </c>
      <c r="I250" s="6"/>
      <c r="J250" s="74">
        <f t="shared" si="8"/>
        <v>793.33333333333337</v>
      </c>
      <c r="K250" s="74">
        <f t="shared" si="9"/>
        <v>23.333333333333332</v>
      </c>
      <c r="L250" s="1">
        <f>22*35</f>
        <v>770</v>
      </c>
    </row>
    <row r="251" spans="1:12" x14ac:dyDescent="0.25">
      <c r="A251" s="1">
        <v>506</v>
      </c>
      <c r="B251" s="1" t="s">
        <v>3</v>
      </c>
      <c r="C251" s="1">
        <v>0</v>
      </c>
      <c r="D251" s="1">
        <v>284.52047800000003</v>
      </c>
      <c r="E251" s="1" t="s">
        <v>9</v>
      </c>
      <c r="F251" s="74">
        <f t="shared" si="6"/>
        <v>463.63636363636363</v>
      </c>
      <c r="G251" s="59">
        <f t="shared" si="5"/>
        <v>1.1046089145882354</v>
      </c>
      <c r="H251" s="1" t="str">
        <f t="shared" si="7"/>
        <v>Rendah</v>
      </c>
      <c r="I251" s="6"/>
      <c r="J251" s="74">
        <f t="shared" si="8"/>
        <v>463.63636363636363</v>
      </c>
      <c r="K251" s="74">
        <f t="shared" si="9"/>
        <v>13.636363636363637</v>
      </c>
      <c r="L251" s="1">
        <f>15*30</f>
        <v>450</v>
      </c>
    </row>
    <row r="252" spans="1:12" x14ac:dyDescent="0.25">
      <c r="A252" s="1">
        <v>507</v>
      </c>
      <c r="B252" s="1" t="s">
        <v>3</v>
      </c>
      <c r="C252" s="1">
        <v>0</v>
      </c>
      <c r="D252" s="1">
        <v>508.597917</v>
      </c>
      <c r="E252" s="1" t="s">
        <v>9</v>
      </c>
      <c r="F252" s="74">
        <f t="shared" si="6"/>
        <v>403.87878787878788</v>
      </c>
      <c r="G252" s="59">
        <f t="shared" si="5"/>
        <v>2.2667104043967585</v>
      </c>
      <c r="H252" s="1" t="str">
        <f t="shared" si="7"/>
        <v>Tinggi</v>
      </c>
      <c r="I252" s="6"/>
      <c r="J252" s="74">
        <f t="shared" si="8"/>
        <v>403.87878787878788</v>
      </c>
      <c r="K252" s="74">
        <f t="shared" si="9"/>
        <v>11.878787878787879</v>
      </c>
      <c r="L252" s="1">
        <f>14*28</f>
        <v>392</v>
      </c>
    </row>
    <row r="253" spans="1:12" x14ac:dyDescent="0.25">
      <c r="A253" s="1">
        <v>509</v>
      </c>
      <c r="B253" s="1" t="s">
        <v>3</v>
      </c>
      <c r="C253" s="1">
        <v>0</v>
      </c>
      <c r="D253" s="1">
        <v>529.62135499999999</v>
      </c>
      <c r="E253" s="1" t="s">
        <v>9</v>
      </c>
      <c r="F253" s="74">
        <f t="shared" si="6"/>
        <v>403.87878787878788</v>
      </c>
      <c r="G253" s="59">
        <f t="shared" si="5"/>
        <v>2.3604072994447778</v>
      </c>
      <c r="H253" s="1" t="str">
        <f t="shared" si="7"/>
        <v>Tinggi</v>
      </c>
      <c r="I253" s="6"/>
      <c r="J253" s="74">
        <f t="shared" si="8"/>
        <v>403.87878787878788</v>
      </c>
      <c r="K253" s="74">
        <f t="shared" si="9"/>
        <v>11.878787878787879</v>
      </c>
      <c r="L253" s="1">
        <f>14*28</f>
        <v>392</v>
      </c>
    </row>
    <row r="254" spans="1:12" x14ac:dyDescent="0.25">
      <c r="A254" s="1">
        <v>511</v>
      </c>
      <c r="B254" s="1" t="s">
        <v>3</v>
      </c>
      <c r="C254" s="1">
        <v>0</v>
      </c>
      <c r="D254" s="1">
        <v>462.71303899999998</v>
      </c>
      <c r="E254" s="1" t="s">
        <v>9</v>
      </c>
      <c r="F254" s="74">
        <f t="shared" si="6"/>
        <v>721.21212121212125</v>
      </c>
      <c r="G254" s="59">
        <f t="shared" si="5"/>
        <v>1.1548384250672268</v>
      </c>
      <c r="H254" s="1" t="str">
        <f t="shared" si="7"/>
        <v>Rendah</v>
      </c>
      <c r="I254" s="6"/>
      <c r="J254" s="74">
        <f t="shared" si="8"/>
        <v>721.21212121212125</v>
      </c>
      <c r="K254" s="74">
        <f t="shared" si="9"/>
        <v>21.212121212121211</v>
      </c>
      <c r="L254" s="1">
        <f>28*25</f>
        <v>700</v>
      </c>
    </row>
    <row r="255" spans="1:12" x14ac:dyDescent="0.25">
      <c r="A255" s="1">
        <v>513</v>
      </c>
      <c r="B255" s="1" t="s">
        <v>3</v>
      </c>
      <c r="C255" s="1">
        <v>0</v>
      </c>
      <c r="D255" s="1">
        <v>477.62192299999998</v>
      </c>
      <c r="E255" s="1" t="s">
        <v>9</v>
      </c>
      <c r="F255" s="74">
        <f t="shared" si="6"/>
        <v>1390.909090909091</v>
      </c>
      <c r="G255" s="59">
        <f t="shared" ref="G255:G318" si="10">(D255*1.8)/J255</f>
        <v>0.61809895917647051</v>
      </c>
      <c r="H255" s="1" t="str">
        <f t="shared" si="7"/>
        <v>Rendah</v>
      </c>
      <c r="I255" s="6"/>
      <c r="J255" s="74">
        <f t="shared" si="8"/>
        <v>1390.909090909091</v>
      </c>
      <c r="K255" s="74">
        <f t="shared" si="9"/>
        <v>40.909090909090907</v>
      </c>
      <c r="L255" s="1">
        <f>25*54</f>
        <v>1350</v>
      </c>
    </row>
    <row r="256" spans="1:12" x14ac:dyDescent="0.25">
      <c r="A256" s="1">
        <v>518</v>
      </c>
      <c r="B256" s="1" t="s">
        <v>3</v>
      </c>
      <c r="C256" s="1">
        <v>0</v>
      </c>
      <c r="D256" s="1">
        <v>267.68086699999998</v>
      </c>
      <c r="E256" s="1" t="s">
        <v>9</v>
      </c>
      <c r="F256" s="74">
        <f t="shared" ref="F256:F319" si="11">J256</f>
        <v>302.90909090909093</v>
      </c>
      <c r="G256" s="59">
        <f t="shared" si="10"/>
        <v>1.5906606142256901</v>
      </c>
      <c r="H256" s="1" t="str">
        <f t="shared" ref="H256:H319" si="12">IF(G256&gt;2,"Tinggi",IF(AND(G256&gt;1.8,G256&lt;2),"Sedang",IF(AND(G256&gt;0,G256&lt;1.8),"Rendah","Rendah")))</f>
        <v>Rendah</v>
      </c>
      <c r="I256" s="6"/>
      <c r="J256" s="74">
        <f t="shared" ref="J256:J319" si="13">SUM(L256+K256)</f>
        <v>302.90909090909093</v>
      </c>
      <c r="K256" s="74">
        <f t="shared" ref="K256:K319" si="14">L256/33</f>
        <v>8.9090909090909083</v>
      </c>
      <c r="L256" s="1">
        <f>21*14</f>
        <v>294</v>
      </c>
    </row>
    <row r="257" spans="1:12" x14ac:dyDescent="0.25">
      <c r="A257" s="1">
        <v>519</v>
      </c>
      <c r="B257" s="1" t="s">
        <v>3</v>
      </c>
      <c r="C257" s="1">
        <v>0</v>
      </c>
      <c r="D257" s="1">
        <v>467.33964400000002</v>
      </c>
      <c r="E257" s="1" t="s">
        <v>9</v>
      </c>
      <c r="F257" s="74">
        <f t="shared" si="11"/>
        <v>445.09090909090907</v>
      </c>
      <c r="G257" s="59">
        <f t="shared" si="10"/>
        <v>1.8899765014705885</v>
      </c>
      <c r="H257" s="1" t="str">
        <f t="shared" si="12"/>
        <v>Sedang</v>
      </c>
      <c r="I257" s="6"/>
      <c r="J257" s="74">
        <f t="shared" si="13"/>
        <v>445.09090909090907</v>
      </c>
      <c r="K257" s="74">
        <f t="shared" si="14"/>
        <v>13.090909090909092</v>
      </c>
      <c r="L257" s="1">
        <f>27*16</f>
        <v>432</v>
      </c>
    </row>
    <row r="258" spans="1:12" x14ac:dyDescent="0.25">
      <c r="A258" s="1">
        <v>522</v>
      </c>
      <c r="B258" s="1" t="s">
        <v>3</v>
      </c>
      <c r="C258" s="1">
        <v>0</v>
      </c>
      <c r="D258" s="1">
        <v>485.13201900000001</v>
      </c>
      <c r="E258" s="1" t="s">
        <v>9</v>
      </c>
      <c r="F258" s="74">
        <f t="shared" si="11"/>
        <v>340</v>
      </c>
      <c r="G258" s="59">
        <f t="shared" si="10"/>
        <v>2.5683459829411763</v>
      </c>
      <c r="H258" s="1" t="str">
        <f t="shared" si="12"/>
        <v>Tinggi</v>
      </c>
      <c r="I258" s="6"/>
      <c r="J258" s="74">
        <f t="shared" si="13"/>
        <v>340</v>
      </c>
      <c r="K258" s="74">
        <f t="shared" si="14"/>
        <v>10</v>
      </c>
      <c r="L258" s="1">
        <f>22*15</f>
        <v>330</v>
      </c>
    </row>
    <row r="259" spans="1:12" x14ac:dyDescent="0.25">
      <c r="A259" s="1">
        <v>526</v>
      </c>
      <c r="B259" s="1" t="s">
        <v>3</v>
      </c>
      <c r="C259" s="1">
        <v>0</v>
      </c>
      <c r="D259" s="1">
        <v>648.88122599999997</v>
      </c>
      <c r="E259" s="1" t="s">
        <v>9</v>
      </c>
      <c r="F259" s="74">
        <f t="shared" si="11"/>
        <v>234.90909090909091</v>
      </c>
      <c r="G259" s="59">
        <f t="shared" si="10"/>
        <v>4.9720775057275546</v>
      </c>
      <c r="H259" s="1" t="str">
        <f t="shared" si="12"/>
        <v>Tinggi</v>
      </c>
      <c r="I259" s="6"/>
      <c r="J259" s="74">
        <f t="shared" si="13"/>
        <v>234.90909090909091</v>
      </c>
      <c r="K259" s="74">
        <f t="shared" si="14"/>
        <v>6.9090909090909092</v>
      </c>
      <c r="L259" s="1">
        <f>19*12</f>
        <v>228</v>
      </c>
    </row>
    <row r="260" spans="1:12" x14ac:dyDescent="0.25">
      <c r="A260" s="1">
        <v>527</v>
      </c>
      <c r="B260" s="1" t="s">
        <v>3</v>
      </c>
      <c r="C260" s="1">
        <v>0</v>
      </c>
      <c r="D260" s="1">
        <v>1079.056818</v>
      </c>
      <c r="E260" s="1" t="s">
        <v>9</v>
      </c>
      <c r="F260" s="74">
        <f t="shared" si="11"/>
        <v>192.66666666666666</v>
      </c>
      <c r="G260" s="59">
        <f t="shared" si="10"/>
        <v>10.08115366297578</v>
      </c>
      <c r="H260" s="1" t="str">
        <f t="shared" si="12"/>
        <v>Tinggi</v>
      </c>
      <c r="I260" s="6"/>
      <c r="J260" s="74">
        <f t="shared" si="13"/>
        <v>192.66666666666666</v>
      </c>
      <c r="K260" s="74">
        <f t="shared" si="14"/>
        <v>5.666666666666667</v>
      </c>
      <c r="L260" s="1">
        <f>17*11</f>
        <v>187</v>
      </c>
    </row>
    <row r="261" spans="1:12" x14ac:dyDescent="0.25">
      <c r="A261" s="1">
        <v>528</v>
      </c>
      <c r="B261" s="1" t="s">
        <v>3</v>
      </c>
      <c r="C261" s="1">
        <v>0</v>
      </c>
      <c r="D261" s="1">
        <v>1845.231812</v>
      </c>
      <c r="E261" s="1" t="s">
        <v>9</v>
      </c>
      <c r="F261" s="74">
        <f t="shared" si="11"/>
        <v>306</v>
      </c>
      <c r="G261" s="59">
        <f t="shared" si="10"/>
        <v>10.854304776470588</v>
      </c>
      <c r="H261" s="1" t="str">
        <f t="shared" si="12"/>
        <v>Tinggi</v>
      </c>
      <c r="I261" s="6"/>
      <c r="J261" s="74">
        <f t="shared" si="13"/>
        <v>306</v>
      </c>
      <c r="K261" s="74">
        <f t="shared" si="14"/>
        <v>9</v>
      </c>
      <c r="L261" s="1">
        <f>27*11</f>
        <v>297</v>
      </c>
    </row>
    <row r="262" spans="1:12" x14ac:dyDescent="0.25">
      <c r="A262" s="1">
        <v>529</v>
      </c>
      <c r="B262" s="1" t="s">
        <v>3</v>
      </c>
      <c r="C262" s="1">
        <v>0</v>
      </c>
      <c r="D262" s="1">
        <v>1626.746085</v>
      </c>
      <c r="E262" s="1" t="s">
        <v>9</v>
      </c>
      <c r="F262" s="74">
        <f t="shared" si="11"/>
        <v>824.24242424242425</v>
      </c>
      <c r="G262" s="59">
        <f t="shared" si="10"/>
        <v>3.5525263768014708</v>
      </c>
      <c r="H262" s="1" t="str">
        <f t="shared" si="12"/>
        <v>Tinggi</v>
      </c>
      <c r="I262" s="6"/>
      <c r="J262" s="74">
        <f t="shared" si="13"/>
        <v>824.24242424242425</v>
      </c>
      <c r="K262" s="74">
        <f t="shared" si="14"/>
        <v>24.242424242424242</v>
      </c>
      <c r="L262" s="1">
        <f>32*25</f>
        <v>800</v>
      </c>
    </row>
    <row r="263" spans="1:12" x14ac:dyDescent="0.25">
      <c r="A263" s="1">
        <v>530</v>
      </c>
      <c r="B263" s="1" t="s">
        <v>3</v>
      </c>
      <c r="C263" s="1">
        <v>0</v>
      </c>
      <c r="D263" s="1">
        <v>679.70986100000005</v>
      </c>
      <c r="E263" s="1" t="s">
        <v>9</v>
      </c>
      <c r="F263" s="74">
        <f t="shared" si="11"/>
        <v>482.18181818181819</v>
      </c>
      <c r="G263" s="59">
        <f t="shared" si="10"/>
        <v>2.5373784403846154</v>
      </c>
      <c r="H263" s="1" t="str">
        <f t="shared" si="12"/>
        <v>Tinggi</v>
      </c>
      <c r="I263" s="6"/>
      <c r="J263" s="74">
        <f t="shared" si="13"/>
        <v>482.18181818181819</v>
      </c>
      <c r="K263" s="74">
        <f t="shared" si="14"/>
        <v>14.181818181818182</v>
      </c>
      <c r="L263" s="1">
        <f>13*36</f>
        <v>468</v>
      </c>
    </row>
    <row r="264" spans="1:12" x14ac:dyDescent="0.25">
      <c r="A264" s="1">
        <v>531</v>
      </c>
      <c r="B264" s="1" t="s">
        <v>3</v>
      </c>
      <c r="C264" s="1">
        <v>0</v>
      </c>
      <c r="D264" s="1">
        <v>1590.6909230000001</v>
      </c>
      <c r="E264" s="1" t="s">
        <v>9</v>
      </c>
      <c r="F264" s="74">
        <f t="shared" si="11"/>
        <v>283.33333333333331</v>
      </c>
      <c r="G264" s="59">
        <f t="shared" si="10"/>
        <v>10.105565863764708</v>
      </c>
      <c r="H264" s="1" t="str">
        <f t="shared" si="12"/>
        <v>Tinggi</v>
      </c>
      <c r="I264" s="6"/>
      <c r="J264" s="74">
        <f t="shared" si="13"/>
        <v>283.33333333333331</v>
      </c>
      <c r="K264" s="74">
        <f t="shared" si="14"/>
        <v>8.3333333333333339</v>
      </c>
      <c r="L264" s="1">
        <f>11*25</f>
        <v>275</v>
      </c>
    </row>
    <row r="265" spans="1:12" x14ac:dyDescent="0.25">
      <c r="A265" s="1">
        <v>532</v>
      </c>
      <c r="B265" s="1" t="s">
        <v>3</v>
      </c>
      <c r="C265" s="1">
        <v>0</v>
      </c>
      <c r="D265" s="1">
        <v>1540.8454449999999</v>
      </c>
      <c r="E265" s="1" t="s">
        <v>9</v>
      </c>
      <c r="F265" s="74">
        <f t="shared" si="11"/>
        <v>482.18181818181819</v>
      </c>
      <c r="G265" s="59">
        <f t="shared" si="10"/>
        <v>5.7520248512443439</v>
      </c>
      <c r="H265" s="1" t="str">
        <f t="shared" si="12"/>
        <v>Tinggi</v>
      </c>
      <c r="I265" s="6"/>
      <c r="J265" s="74">
        <f t="shared" si="13"/>
        <v>482.18181818181819</v>
      </c>
      <c r="K265" s="74">
        <f t="shared" si="14"/>
        <v>14.181818181818182</v>
      </c>
      <c r="L265" s="1">
        <f>18*26</f>
        <v>468</v>
      </c>
    </row>
    <row r="266" spans="1:12" x14ac:dyDescent="0.25">
      <c r="A266" s="1">
        <v>533</v>
      </c>
      <c r="B266" s="1" t="s">
        <v>3</v>
      </c>
      <c r="C266" s="1">
        <v>0</v>
      </c>
      <c r="D266" s="1">
        <v>958.94954099999995</v>
      </c>
      <c r="E266" s="1" t="s">
        <v>9</v>
      </c>
      <c r="F266" s="74">
        <f t="shared" si="11"/>
        <v>2009.090909090909</v>
      </c>
      <c r="G266" s="59">
        <f t="shared" si="10"/>
        <v>0.85914936252488694</v>
      </c>
      <c r="H266" s="1" t="str">
        <f t="shared" si="12"/>
        <v>Rendah</v>
      </c>
      <c r="I266" s="6"/>
      <c r="J266" s="74">
        <f t="shared" si="13"/>
        <v>2009.090909090909</v>
      </c>
      <c r="K266" s="74">
        <f t="shared" si="14"/>
        <v>59.090909090909093</v>
      </c>
      <c r="L266" s="1">
        <f>39*50</f>
        <v>1950</v>
      </c>
    </row>
    <row r="267" spans="1:12" x14ac:dyDescent="0.25">
      <c r="A267" s="1">
        <v>555</v>
      </c>
      <c r="B267" s="1" t="s">
        <v>3</v>
      </c>
      <c r="C267" s="1">
        <v>0</v>
      </c>
      <c r="D267" s="1">
        <v>856.45857599999999</v>
      </c>
      <c r="E267" s="1" t="s">
        <v>9</v>
      </c>
      <c r="F267" s="74">
        <f t="shared" si="11"/>
        <v>2924</v>
      </c>
      <c r="G267" s="59">
        <f t="shared" si="10"/>
        <v>0.52723168153214772</v>
      </c>
      <c r="H267" s="1" t="str">
        <f t="shared" si="12"/>
        <v>Rendah</v>
      </c>
      <c r="I267" s="6"/>
      <c r="J267" s="74">
        <f t="shared" si="13"/>
        <v>2924</v>
      </c>
      <c r="K267" s="74">
        <f t="shared" si="14"/>
        <v>86</v>
      </c>
      <c r="L267" s="1">
        <f>43*66</f>
        <v>2838</v>
      </c>
    </row>
    <row r="268" spans="1:12" x14ac:dyDescent="0.25">
      <c r="A268" s="1">
        <v>589</v>
      </c>
      <c r="B268" s="1" t="s">
        <v>3</v>
      </c>
      <c r="C268" s="1">
        <v>0</v>
      </c>
      <c r="D268" s="1">
        <v>515.84654599999999</v>
      </c>
      <c r="E268" s="1" t="s">
        <v>9</v>
      </c>
      <c r="F268" s="74">
        <f t="shared" si="11"/>
        <v>1255.939393939394</v>
      </c>
      <c r="G268" s="59">
        <f t="shared" si="10"/>
        <v>0.73930620162138683</v>
      </c>
      <c r="H268" s="1" t="str">
        <f t="shared" si="12"/>
        <v>Rendah</v>
      </c>
      <c r="I268" s="6"/>
      <c r="J268" s="74">
        <f t="shared" si="13"/>
        <v>1255.939393939394</v>
      </c>
      <c r="K268" s="74">
        <f t="shared" si="14"/>
        <v>36.939393939393938</v>
      </c>
      <c r="L268" s="1">
        <f>53*23</f>
        <v>1219</v>
      </c>
    </row>
    <row r="269" spans="1:12" x14ac:dyDescent="0.25">
      <c r="A269" s="1">
        <v>590</v>
      </c>
      <c r="B269" s="1" t="s">
        <v>3</v>
      </c>
      <c r="C269" s="1">
        <v>0</v>
      </c>
      <c r="D269" s="1">
        <v>567.02867400000002</v>
      </c>
      <c r="E269" s="1" t="s">
        <v>9</v>
      </c>
      <c r="F269" s="74">
        <f t="shared" si="11"/>
        <v>1057.090909090909</v>
      </c>
      <c r="G269" s="59">
        <f t="shared" si="10"/>
        <v>0.96552870185758521</v>
      </c>
      <c r="H269" s="1" t="str">
        <f t="shared" si="12"/>
        <v>Rendah</v>
      </c>
      <c r="I269" s="6"/>
      <c r="J269" s="74">
        <f t="shared" si="13"/>
        <v>1057.090909090909</v>
      </c>
      <c r="K269" s="74">
        <f t="shared" si="14"/>
        <v>31.09090909090909</v>
      </c>
      <c r="L269" s="1">
        <f>19*54</f>
        <v>1026</v>
      </c>
    </row>
    <row r="270" spans="1:12" x14ac:dyDescent="0.25">
      <c r="A270" s="1">
        <v>591</v>
      </c>
      <c r="B270" s="1" t="s">
        <v>3</v>
      </c>
      <c r="C270" s="1">
        <v>0</v>
      </c>
      <c r="D270" s="1">
        <v>387.52912700000002</v>
      </c>
      <c r="E270" s="1" t="s">
        <v>9</v>
      </c>
      <c r="F270" s="74">
        <f t="shared" si="11"/>
        <v>1165.2727272727273</v>
      </c>
      <c r="G270" s="59">
        <f t="shared" si="10"/>
        <v>0.59861731273209562</v>
      </c>
      <c r="H270" s="1" t="str">
        <f t="shared" si="12"/>
        <v>Rendah</v>
      </c>
      <c r="I270" s="6"/>
      <c r="J270" s="74">
        <f t="shared" si="13"/>
        <v>1165.2727272727273</v>
      </c>
      <c r="K270" s="74">
        <f t="shared" si="14"/>
        <v>34.272727272727273</v>
      </c>
      <c r="L270" s="1">
        <f>29*39</f>
        <v>1131</v>
      </c>
    </row>
    <row r="271" spans="1:12" x14ac:dyDescent="0.25">
      <c r="A271" s="1">
        <v>592</v>
      </c>
      <c r="B271" s="1" t="s">
        <v>3</v>
      </c>
      <c r="C271" s="1">
        <v>0</v>
      </c>
      <c r="D271" s="1">
        <v>35.950172999999999</v>
      </c>
      <c r="E271" s="1" t="s">
        <v>9</v>
      </c>
      <c r="F271" s="74">
        <f t="shared" si="11"/>
        <v>3134.181818181818</v>
      </c>
      <c r="G271" s="59">
        <f t="shared" si="10"/>
        <v>2.0646636077271144E-2</v>
      </c>
      <c r="H271" s="1" t="str">
        <f t="shared" si="12"/>
        <v>Rendah</v>
      </c>
      <c r="I271" s="6"/>
      <c r="J271" s="74">
        <f t="shared" si="13"/>
        <v>3134.181818181818</v>
      </c>
      <c r="K271" s="74">
        <f t="shared" si="14"/>
        <v>92.181818181818187</v>
      </c>
      <c r="L271" s="1">
        <f>78*39</f>
        <v>3042</v>
      </c>
    </row>
    <row r="272" spans="1:12" x14ac:dyDescent="0.25">
      <c r="A272" s="1">
        <v>593</v>
      </c>
      <c r="B272" s="1" t="s">
        <v>3</v>
      </c>
      <c r="C272" s="1">
        <v>0</v>
      </c>
      <c r="D272" s="1">
        <v>159.59303299999999</v>
      </c>
      <c r="E272" s="1" t="s">
        <v>9</v>
      </c>
      <c r="F272" s="74">
        <f t="shared" si="11"/>
        <v>2894.121212121212</v>
      </c>
      <c r="G272" s="59">
        <f t="shared" si="10"/>
        <v>9.9258959229786614E-2</v>
      </c>
      <c r="H272" s="1" t="str">
        <f t="shared" si="12"/>
        <v>Rendah</v>
      </c>
      <c r="I272" s="6"/>
      <c r="J272" s="74">
        <f t="shared" si="13"/>
        <v>2894.121212121212</v>
      </c>
      <c r="K272" s="74">
        <f t="shared" si="14"/>
        <v>85.121212121212125</v>
      </c>
      <c r="L272" s="1">
        <f>53*53</f>
        <v>2809</v>
      </c>
    </row>
    <row r="273" spans="1:12" x14ac:dyDescent="0.25">
      <c r="A273" s="1">
        <v>594</v>
      </c>
      <c r="B273" s="1" t="s">
        <v>3</v>
      </c>
      <c r="C273" s="1">
        <v>0</v>
      </c>
      <c r="D273" s="1">
        <v>898.09802400000001</v>
      </c>
      <c r="E273" s="1" t="s">
        <v>9</v>
      </c>
      <c r="F273" s="74">
        <f t="shared" si="11"/>
        <v>2312</v>
      </c>
      <c r="G273" s="59">
        <f t="shared" si="10"/>
        <v>0.69921126435986158</v>
      </c>
      <c r="H273" s="1" t="str">
        <f t="shared" si="12"/>
        <v>Rendah</v>
      </c>
      <c r="I273" s="6"/>
      <c r="J273" s="74">
        <f t="shared" si="13"/>
        <v>2312</v>
      </c>
      <c r="K273" s="74">
        <f t="shared" si="14"/>
        <v>68</v>
      </c>
      <c r="L273" s="1">
        <f>66*34</f>
        <v>2244</v>
      </c>
    </row>
    <row r="274" spans="1:12" x14ac:dyDescent="0.25">
      <c r="A274" s="1">
        <v>595</v>
      </c>
      <c r="B274" s="1" t="s">
        <v>3</v>
      </c>
      <c r="C274" s="1">
        <v>0</v>
      </c>
      <c r="D274" s="1">
        <v>565.87841000000003</v>
      </c>
      <c r="E274" s="1" t="s">
        <v>9</v>
      </c>
      <c r="F274" s="74">
        <f t="shared" si="11"/>
        <v>3160.969696969697</v>
      </c>
      <c r="G274" s="59">
        <f t="shared" si="10"/>
        <v>0.32223691956821848</v>
      </c>
      <c r="H274" s="1" t="str">
        <f t="shared" si="12"/>
        <v>Rendah</v>
      </c>
      <c r="I274" s="6"/>
      <c r="J274" s="74">
        <f t="shared" si="13"/>
        <v>3160.969696969697</v>
      </c>
      <c r="K274" s="74">
        <f t="shared" si="14"/>
        <v>92.969696969696969</v>
      </c>
      <c r="L274" s="1">
        <f>59*52</f>
        <v>3068</v>
      </c>
    </row>
    <row r="275" spans="1:12" x14ac:dyDescent="0.25">
      <c r="A275" s="1">
        <v>596</v>
      </c>
      <c r="B275" s="1" t="s">
        <v>3</v>
      </c>
      <c r="C275" s="1">
        <v>0</v>
      </c>
      <c r="D275" s="1">
        <v>315.80988300000001</v>
      </c>
      <c r="E275" s="1" t="s">
        <v>9</v>
      </c>
      <c r="F275" s="74">
        <f t="shared" si="11"/>
        <v>1219.878787878788</v>
      </c>
      <c r="G275" s="59">
        <f t="shared" si="10"/>
        <v>0.46599530629471381</v>
      </c>
      <c r="H275" s="1" t="str">
        <f t="shared" si="12"/>
        <v>Rendah</v>
      </c>
      <c r="I275" s="6"/>
      <c r="J275" s="74">
        <f t="shared" si="13"/>
        <v>1219.878787878788</v>
      </c>
      <c r="K275" s="74">
        <f t="shared" si="14"/>
        <v>35.878787878787875</v>
      </c>
      <c r="L275" s="1">
        <f>37*32</f>
        <v>1184</v>
      </c>
    </row>
    <row r="276" spans="1:12" x14ac:dyDescent="0.25">
      <c r="A276" s="1">
        <v>597</v>
      </c>
      <c r="B276" s="1" t="s">
        <v>3</v>
      </c>
      <c r="C276" s="1">
        <v>0</v>
      </c>
      <c r="D276" s="1">
        <v>657.96558700000003</v>
      </c>
      <c r="E276" s="1" t="s">
        <v>9</v>
      </c>
      <c r="F276" s="74">
        <f t="shared" si="11"/>
        <v>1421.8181818181818</v>
      </c>
      <c r="G276" s="59">
        <f t="shared" si="10"/>
        <v>0.83297433648337604</v>
      </c>
      <c r="H276" s="1" t="str">
        <f t="shared" si="12"/>
        <v>Rendah</v>
      </c>
      <c r="I276" s="6"/>
      <c r="J276" s="74">
        <f t="shared" si="13"/>
        <v>1421.8181818181818</v>
      </c>
      <c r="K276" s="74">
        <f t="shared" si="14"/>
        <v>41.81818181818182</v>
      </c>
      <c r="L276" s="1">
        <f>30*46</f>
        <v>1380</v>
      </c>
    </row>
    <row r="277" spans="1:12" x14ac:dyDescent="0.25">
      <c r="A277" s="1">
        <v>598</v>
      </c>
      <c r="B277" s="1" t="s">
        <v>3</v>
      </c>
      <c r="C277" s="1">
        <v>0</v>
      </c>
      <c r="D277" s="1">
        <v>344.553991</v>
      </c>
      <c r="E277" s="1" t="s">
        <v>9</v>
      </c>
      <c r="F277" s="74">
        <f t="shared" si="11"/>
        <v>14115.151515151516</v>
      </c>
      <c r="G277" s="59">
        <f t="shared" si="10"/>
        <v>4.3938400741519966E-2</v>
      </c>
      <c r="H277" s="1" t="str">
        <f t="shared" si="12"/>
        <v>Rendah</v>
      </c>
      <c r="I277" s="6"/>
      <c r="J277" s="74">
        <f t="shared" si="13"/>
        <v>14115.151515151516</v>
      </c>
      <c r="K277" s="74">
        <f t="shared" si="14"/>
        <v>415.15151515151513</v>
      </c>
      <c r="L277" s="1">
        <f>137*100</f>
        <v>13700</v>
      </c>
    </row>
    <row r="278" spans="1:12" x14ac:dyDescent="0.25">
      <c r="A278" s="1">
        <v>599</v>
      </c>
      <c r="B278" s="1" t="s">
        <v>3</v>
      </c>
      <c r="C278" s="1">
        <v>0</v>
      </c>
      <c r="D278" s="1">
        <v>460.105367</v>
      </c>
      <c r="E278" s="1" t="s">
        <v>9</v>
      </c>
      <c r="F278" s="74">
        <f t="shared" si="11"/>
        <v>914.90909090909088</v>
      </c>
      <c r="G278" s="59">
        <f t="shared" si="10"/>
        <v>0.90521524906597783</v>
      </c>
      <c r="H278" s="1" t="str">
        <f t="shared" si="12"/>
        <v>Rendah</v>
      </c>
      <c r="I278" s="6"/>
      <c r="J278" s="74">
        <f t="shared" si="13"/>
        <v>914.90909090909088</v>
      </c>
      <c r="K278" s="74">
        <f t="shared" si="14"/>
        <v>26.90909090909091</v>
      </c>
      <c r="L278" s="1">
        <f>37*24</f>
        <v>888</v>
      </c>
    </row>
    <row r="279" spans="1:12" x14ac:dyDescent="0.25">
      <c r="A279" s="1">
        <v>600</v>
      </c>
      <c r="B279" s="1" t="s">
        <v>3</v>
      </c>
      <c r="C279" s="1">
        <v>0</v>
      </c>
      <c r="D279" s="1">
        <v>2062.642734</v>
      </c>
      <c r="E279" s="1" t="s">
        <v>9</v>
      </c>
      <c r="F279" s="74">
        <f t="shared" si="11"/>
        <v>2184.242424242424</v>
      </c>
      <c r="G279" s="59">
        <f t="shared" si="10"/>
        <v>1.6997915982186462</v>
      </c>
      <c r="H279" s="1" t="str">
        <f t="shared" si="12"/>
        <v>Rendah</v>
      </c>
      <c r="I279" s="6"/>
      <c r="J279" s="74">
        <f t="shared" si="13"/>
        <v>2184.242424242424</v>
      </c>
      <c r="K279" s="74">
        <f t="shared" si="14"/>
        <v>64.242424242424249</v>
      </c>
      <c r="L279" s="1">
        <f>40*53</f>
        <v>2120</v>
      </c>
    </row>
    <row r="280" spans="1:12" x14ac:dyDescent="0.25">
      <c r="A280" s="1">
        <v>601</v>
      </c>
      <c r="B280" s="1" t="s">
        <v>3</v>
      </c>
      <c r="C280" s="1">
        <v>0</v>
      </c>
      <c r="D280" s="1">
        <v>610.24847599999998</v>
      </c>
      <c r="E280" s="1" t="s">
        <v>9</v>
      </c>
      <c r="F280" s="74">
        <f t="shared" si="11"/>
        <v>926.24242424242425</v>
      </c>
      <c r="G280" s="59">
        <f t="shared" si="10"/>
        <v>1.1859176691225546</v>
      </c>
      <c r="H280" s="1" t="str">
        <f t="shared" si="12"/>
        <v>Rendah</v>
      </c>
      <c r="I280" s="6"/>
      <c r="J280" s="74">
        <f t="shared" si="13"/>
        <v>926.24242424242425</v>
      </c>
      <c r="K280" s="74">
        <f t="shared" si="14"/>
        <v>27.242424242424242</v>
      </c>
      <c r="L280" s="1">
        <f>31*29</f>
        <v>899</v>
      </c>
    </row>
    <row r="281" spans="1:12" x14ac:dyDescent="0.25">
      <c r="A281" s="1">
        <v>602</v>
      </c>
      <c r="B281" s="1" t="s">
        <v>3</v>
      </c>
      <c r="C281" s="1">
        <v>0</v>
      </c>
      <c r="D281" s="1">
        <v>781.33031800000003</v>
      </c>
      <c r="E281" s="1" t="s">
        <v>9</v>
      </c>
      <c r="F281" s="74">
        <f t="shared" si="11"/>
        <v>2767.3939393939395</v>
      </c>
      <c r="G281" s="59">
        <f t="shared" si="10"/>
        <v>0.50820179678069288</v>
      </c>
      <c r="H281" s="1" t="str">
        <f t="shared" si="12"/>
        <v>Rendah</v>
      </c>
      <c r="I281" s="6"/>
      <c r="J281" s="74">
        <f t="shared" si="13"/>
        <v>2767.3939393939395</v>
      </c>
      <c r="K281" s="74">
        <f t="shared" si="14"/>
        <v>81.393939393939391</v>
      </c>
      <c r="L281" s="1">
        <f>34*79</f>
        <v>2686</v>
      </c>
    </row>
    <row r="282" spans="1:12" x14ac:dyDescent="0.25">
      <c r="A282" s="1">
        <v>603</v>
      </c>
      <c r="B282" s="1" t="s">
        <v>3</v>
      </c>
      <c r="C282" s="1">
        <v>0</v>
      </c>
      <c r="D282" s="1">
        <v>727.50551499999995</v>
      </c>
      <c r="E282" s="1" t="s">
        <v>9</v>
      </c>
      <c r="F282" s="74">
        <f t="shared" si="11"/>
        <v>1821.5757575757575</v>
      </c>
      <c r="G282" s="59">
        <f t="shared" si="10"/>
        <v>0.71888853458544044</v>
      </c>
      <c r="H282" s="1" t="str">
        <f t="shared" si="12"/>
        <v>Rendah</v>
      </c>
      <c r="I282" s="6"/>
      <c r="J282" s="74">
        <f t="shared" si="13"/>
        <v>1821.5757575757575</v>
      </c>
      <c r="K282" s="74">
        <f t="shared" si="14"/>
        <v>53.575757575757578</v>
      </c>
      <c r="L282" s="1">
        <f>34*52</f>
        <v>1768</v>
      </c>
    </row>
    <row r="283" spans="1:12" x14ac:dyDescent="0.25">
      <c r="A283" s="1">
        <v>604</v>
      </c>
      <c r="B283" s="1" t="s">
        <v>3</v>
      </c>
      <c r="C283" s="1">
        <v>0</v>
      </c>
      <c r="D283" s="1">
        <v>734.91830500000003</v>
      </c>
      <c r="E283" s="1" t="s">
        <v>9</v>
      </c>
      <c r="F283" s="74">
        <f t="shared" si="11"/>
        <v>1057.090909090909</v>
      </c>
      <c r="G283" s="59">
        <f t="shared" si="10"/>
        <v>1.2514088784829722</v>
      </c>
      <c r="H283" s="1" t="str">
        <f t="shared" si="12"/>
        <v>Rendah</v>
      </c>
      <c r="I283" s="6"/>
      <c r="J283" s="74">
        <f t="shared" si="13"/>
        <v>1057.090909090909</v>
      </c>
      <c r="K283" s="74">
        <f t="shared" si="14"/>
        <v>31.09090909090909</v>
      </c>
      <c r="L283" s="1">
        <f>38*27</f>
        <v>1026</v>
      </c>
    </row>
    <row r="284" spans="1:12" x14ac:dyDescent="0.25">
      <c r="A284" s="1">
        <v>605</v>
      </c>
      <c r="B284" s="1" t="s">
        <v>3</v>
      </c>
      <c r="C284" s="1">
        <v>0</v>
      </c>
      <c r="D284" s="1">
        <v>243.070043</v>
      </c>
      <c r="E284" s="1" t="s">
        <v>9</v>
      </c>
      <c r="F284" s="74">
        <f t="shared" si="11"/>
        <v>340</v>
      </c>
      <c r="G284" s="59">
        <f t="shared" si="10"/>
        <v>1.286841404117647</v>
      </c>
      <c r="H284" s="1" t="str">
        <f t="shared" si="12"/>
        <v>Rendah</v>
      </c>
      <c r="I284" s="6"/>
      <c r="J284" s="74">
        <f t="shared" si="13"/>
        <v>340</v>
      </c>
      <c r="K284" s="74">
        <f t="shared" si="14"/>
        <v>10</v>
      </c>
      <c r="L284" s="1">
        <f>22*15</f>
        <v>330</v>
      </c>
    </row>
    <row r="285" spans="1:12" x14ac:dyDescent="0.25">
      <c r="A285" s="1">
        <v>606</v>
      </c>
      <c r="B285" s="1" t="s">
        <v>3</v>
      </c>
      <c r="C285" s="1">
        <v>0</v>
      </c>
      <c r="D285" s="1">
        <v>1975.048753</v>
      </c>
      <c r="E285" s="1" t="s">
        <v>9</v>
      </c>
      <c r="F285" s="74">
        <f t="shared" si="11"/>
        <v>545.030303030303</v>
      </c>
      <c r="G285" s="59">
        <f t="shared" si="10"/>
        <v>6.5227341225508741</v>
      </c>
      <c r="H285" s="1" t="str">
        <f t="shared" si="12"/>
        <v>Tinggi</v>
      </c>
      <c r="I285" s="6"/>
      <c r="J285" s="74">
        <f t="shared" si="13"/>
        <v>545.030303030303</v>
      </c>
      <c r="K285" s="74">
        <f t="shared" si="14"/>
        <v>16.030303030303031</v>
      </c>
      <c r="L285" s="1">
        <f>23*23</f>
        <v>529</v>
      </c>
    </row>
    <row r="286" spans="1:12" x14ac:dyDescent="0.25">
      <c r="A286" s="1">
        <v>607</v>
      </c>
      <c r="B286" s="1" t="s">
        <v>3</v>
      </c>
      <c r="C286" s="1">
        <v>0</v>
      </c>
      <c r="D286" s="1">
        <v>183.53898899999999</v>
      </c>
      <c r="E286" s="1" t="s">
        <v>9</v>
      </c>
      <c r="F286" s="74">
        <f t="shared" si="11"/>
        <v>884</v>
      </c>
      <c r="G286" s="59">
        <f t="shared" si="10"/>
        <v>0.37372192330316739</v>
      </c>
      <c r="H286" s="1" t="str">
        <f t="shared" si="12"/>
        <v>Rendah</v>
      </c>
      <c r="I286" s="6"/>
      <c r="J286" s="74">
        <f t="shared" si="13"/>
        <v>884</v>
      </c>
      <c r="K286" s="74">
        <f t="shared" si="14"/>
        <v>26</v>
      </c>
      <c r="L286" s="1">
        <f>33*26</f>
        <v>858</v>
      </c>
    </row>
    <row r="287" spans="1:12" x14ac:dyDescent="0.25">
      <c r="A287" s="1">
        <v>608</v>
      </c>
      <c r="B287" s="1" t="s">
        <v>3</v>
      </c>
      <c r="C287" s="1">
        <v>0</v>
      </c>
      <c r="D287" s="1">
        <v>1183.4291559999999</v>
      </c>
      <c r="E287" s="1" t="s">
        <v>9</v>
      </c>
      <c r="F287" s="74">
        <f t="shared" si="11"/>
        <v>793.33333333333337</v>
      </c>
      <c r="G287" s="59">
        <f t="shared" si="10"/>
        <v>2.6850913623529409</v>
      </c>
      <c r="H287" s="1" t="str">
        <f t="shared" si="12"/>
        <v>Tinggi</v>
      </c>
      <c r="I287" s="6"/>
      <c r="J287" s="74">
        <f t="shared" si="13"/>
        <v>793.33333333333337</v>
      </c>
      <c r="K287" s="74">
        <f t="shared" si="14"/>
        <v>23.333333333333332</v>
      </c>
      <c r="L287" s="1">
        <f>22*35</f>
        <v>770</v>
      </c>
    </row>
    <row r="288" spans="1:12" x14ac:dyDescent="0.25">
      <c r="A288" s="1">
        <v>895</v>
      </c>
      <c r="B288" s="1" t="s">
        <v>3</v>
      </c>
      <c r="C288" s="1">
        <v>0</v>
      </c>
      <c r="D288" s="1">
        <v>2996.889044</v>
      </c>
      <c r="E288" s="1" t="s">
        <v>9</v>
      </c>
      <c r="F288" s="74">
        <f t="shared" si="11"/>
        <v>463.63636363636363</v>
      </c>
      <c r="G288" s="59">
        <f t="shared" si="10"/>
        <v>11.634980994352942</v>
      </c>
      <c r="H288" s="1" t="str">
        <f t="shared" si="12"/>
        <v>Tinggi</v>
      </c>
      <c r="I288" s="6"/>
      <c r="J288" s="74">
        <f t="shared" si="13"/>
        <v>463.63636363636363</v>
      </c>
      <c r="K288" s="74">
        <f t="shared" si="14"/>
        <v>13.636363636363637</v>
      </c>
      <c r="L288" s="1">
        <f>15*30</f>
        <v>450</v>
      </c>
    </row>
    <row r="289" spans="1:12" x14ac:dyDescent="0.25">
      <c r="A289" s="1">
        <v>896</v>
      </c>
      <c r="B289" s="1" t="s">
        <v>3</v>
      </c>
      <c r="C289" s="1">
        <v>0</v>
      </c>
      <c r="D289" s="1">
        <v>9207.6229000000003</v>
      </c>
      <c r="E289" s="1" t="s">
        <v>9</v>
      </c>
      <c r="F289" s="74">
        <f t="shared" si="11"/>
        <v>403.87878787878788</v>
      </c>
      <c r="G289" s="59">
        <f t="shared" si="10"/>
        <v>41.036374569327727</v>
      </c>
      <c r="H289" s="1" t="str">
        <f t="shared" si="12"/>
        <v>Tinggi</v>
      </c>
      <c r="I289" s="6"/>
      <c r="J289" s="74">
        <f t="shared" si="13"/>
        <v>403.87878787878788</v>
      </c>
      <c r="K289" s="74">
        <f t="shared" si="14"/>
        <v>11.878787878787879</v>
      </c>
      <c r="L289" s="1">
        <f>14*28</f>
        <v>392</v>
      </c>
    </row>
    <row r="290" spans="1:12" x14ac:dyDescent="0.25">
      <c r="A290" s="1">
        <v>897</v>
      </c>
      <c r="B290" s="1" t="s">
        <v>3</v>
      </c>
      <c r="C290" s="1">
        <v>0</v>
      </c>
      <c r="D290" s="1">
        <v>329.15052400000002</v>
      </c>
      <c r="E290" s="1" t="s">
        <v>9</v>
      </c>
      <c r="F290" s="74">
        <f t="shared" si="11"/>
        <v>403.87878787878788</v>
      </c>
      <c r="G290" s="59">
        <f t="shared" si="10"/>
        <v>1.4669523653661467</v>
      </c>
      <c r="H290" s="1" t="str">
        <f t="shared" si="12"/>
        <v>Rendah</v>
      </c>
      <c r="I290" s="6"/>
      <c r="J290" s="74">
        <f t="shared" si="13"/>
        <v>403.87878787878788</v>
      </c>
      <c r="K290" s="74">
        <f t="shared" si="14"/>
        <v>11.878787878787879</v>
      </c>
      <c r="L290" s="1">
        <f>14*28</f>
        <v>392</v>
      </c>
    </row>
    <row r="291" spans="1:12" x14ac:dyDescent="0.25">
      <c r="A291" s="1">
        <v>898</v>
      </c>
      <c r="B291" s="1" t="s">
        <v>3</v>
      </c>
      <c r="C291" s="1">
        <v>0</v>
      </c>
      <c r="D291" s="1">
        <v>876.15909399999998</v>
      </c>
      <c r="E291" s="1" t="s">
        <v>9</v>
      </c>
      <c r="F291" s="74">
        <f t="shared" si="11"/>
        <v>721.21212121212125</v>
      </c>
      <c r="G291" s="59">
        <f t="shared" si="10"/>
        <v>2.1867163942689074</v>
      </c>
      <c r="H291" s="1" t="str">
        <f t="shared" si="12"/>
        <v>Tinggi</v>
      </c>
      <c r="I291" s="6"/>
      <c r="J291" s="74">
        <f t="shared" si="13"/>
        <v>721.21212121212125</v>
      </c>
      <c r="K291" s="74">
        <f t="shared" si="14"/>
        <v>21.212121212121211</v>
      </c>
      <c r="L291" s="1">
        <f>28*25</f>
        <v>700</v>
      </c>
    </row>
    <row r="292" spans="1:12" x14ac:dyDescent="0.25">
      <c r="A292" s="1">
        <v>899</v>
      </c>
      <c r="B292" s="1" t="s">
        <v>3</v>
      </c>
      <c r="C292" s="1">
        <v>0</v>
      </c>
      <c r="D292" s="1">
        <v>2006.745445</v>
      </c>
      <c r="E292" s="1" t="s">
        <v>9</v>
      </c>
      <c r="F292" s="74">
        <f t="shared" si="11"/>
        <v>643.93939393939399</v>
      </c>
      <c r="G292" s="59">
        <f t="shared" si="10"/>
        <v>5.6094437380235291</v>
      </c>
      <c r="H292" s="1" t="str">
        <f t="shared" si="12"/>
        <v>Tinggi</v>
      </c>
      <c r="I292" s="6"/>
      <c r="J292" s="74">
        <f t="shared" si="13"/>
        <v>643.93939393939399</v>
      </c>
      <c r="K292" s="74">
        <f t="shared" si="14"/>
        <v>18.939393939393938</v>
      </c>
      <c r="L292" s="1">
        <f>25*25</f>
        <v>625</v>
      </c>
    </row>
    <row r="293" spans="1:12" x14ac:dyDescent="0.25">
      <c r="A293" s="1">
        <v>900</v>
      </c>
      <c r="B293" s="1" t="s">
        <v>3</v>
      </c>
      <c r="C293" s="1">
        <v>0</v>
      </c>
      <c r="D293" s="1">
        <v>1430.004995</v>
      </c>
      <c r="E293" s="1" t="s">
        <v>9</v>
      </c>
      <c r="F293" s="74">
        <f t="shared" si="11"/>
        <v>340</v>
      </c>
      <c r="G293" s="59">
        <f t="shared" si="10"/>
        <v>7.570614679411765</v>
      </c>
      <c r="H293" s="1" t="str">
        <f t="shared" si="12"/>
        <v>Tinggi</v>
      </c>
      <c r="I293" s="6"/>
      <c r="J293" s="74">
        <f t="shared" si="13"/>
        <v>340</v>
      </c>
      <c r="K293" s="74">
        <f t="shared" si="14"/>
        <v>10</v>
      </c>
      <c r="L293" s="1">
        <f>22*15</f>
        <v>330</v>
      </c>
    </row>
    <row r="294" spans="1:12" x14ac:dyDescent="0.25">
      <c r="A294" s="1">
        <v>901</v>
      </c>
      <c r="B294" s="1" t="s">
        <v>3</v>
      </c>
      <c r="C294" s="1">
        <v>0</v>
      </c>
      <c r="D294" s="1">
        <v>129.267732</v>
      </c>
      <c r="E294" s="1" t="s">
        <v>9</v>
      </c>
      <c r="F294" s="74">
        <f t="shared" si="11"/>
        <v>545.030303030303</v>
      </c>
      <c r="G294" s="59">
        <f t="shared" si="10"/>
        <v>0.42691556103636163</v>
      </c>
      <c r="H294" s="1" t="str">
        <f t="shared" si="12"/>
        <v>Rendah</v>
      </c>
      <c r="I294" s="6"/>
      <c r="J294" s="74">
        <f t="shared" si="13"/>
        <v>545.030303030303</v>
      </c>
      <c r="K294" s="74">
        <f t="shared" si="14"/>
        <v>16.030303030303031</v>
      </c>
      <c r="L294" s="1">
        <f>23*23</f>
        <v>529</v>
      </c>
    </row>
    <row r="295" spans="1:12" x14ac:dyDescent="0.25">
      <c r="A295" s="1">
        <v>902</v>
      </c>
      <c r="B295" s="1" t="s">
        <v>3</v>
      </c>
      <c r="C295" s="1">
        <v>0</v>
      </c>
      <c r="D295" s="1">
        <v>711.57946400000003</v>
      </c>
      <c r="E295" s="1" t="s">
        <v>9</v>
      </c>
      <c r="F295" s="74">
        <f t="shared" si="11"/>
        <v>884</v>
      </c>
      <c r="G295" s="59">
        <f t="shared" si="10"/>
        <v>1.4489174606334843</v>
      </c>
      <c r="H295" s="1" t="str">
        <f t="shared" si="12"/>
        <v>Rendah</v>
      </c>
      <c r="I295" s="6"/>
      <c r="J295" s="74">
        <f t="shared" si="13"/>
        <v>884</v>
      </c>
      <c r="K295" s="74">
        <f t="shared" si="14"/>
        <v>26</v>
      </c>
      <c r="L295" s="1">
        <f>33*26</f>
        <v>858</v>
      </c>
    </row>
    <row r="296" spans="1:12" x14ac:dyDescent="0.25">
      <c r="A296" s="1">
        <v>905</v>
      </c>
      <c r="B296" s="1" t="s">
        <v>3</v>
      </c>
      <c r="C296" s="1">
        <v>0</v>
      </c>
      <c r="D296" s="1">
        <v>1372.42273</v>
      </c>
      <c r="E296" s="1" t="s">
        <v>9</v>
      </c>
      <c r="F296" s="74">
        <f t="shared" si="11"/>
        <v>793.33333333333337</v>
      </c>
      <c r="G296" s="59">
        <f t="shared" si="10"/>
        <v>3.1139003117647057</v>
      </c>
      <c r="H296" s="1" t="str">
        <f t="shared" si="12"/>
        <v>Tinggi</v>
      </c>
      <c r="I296" s="6"/>
      <c r="J296" s="74">
        <f t="shared" si="13"/>
        <v>793.33333333333337</v>
      </c>
      <c r="K296" s="74">
        <f t="shared" si="14"/>
        <v>23.333333333333332</v>
      </c>
      <c r="L296" s="1">
        <f>22*35</f>
        <v>770</v>
      </c>
    </row>
    <row r="297" spans="1:12" x14ac:dyDescent="0.25">
      <c r="A297" s="1">
        <v>906</v>
      </c>
      <c r="B297" s="1" t="s">
        <v>3</v>
      </c>
      <c r="C297" s="1">
        <v>0</v>
      </c>
      <c r="D297" s="1">
        <v>502.843188</v>
      </c>
      <c r="E297" s="1" t="s">
        <v>9</v>
      </c>
      <c r="F297" s="74">
        <f t="shared" si="11"/>
        <v>463.63636363636363</v>
      </c>
      <c r="G297" s="59">
        <f t="shared" si="10"/>
        <v>1.9522147298823529</v>
      </c>
      <c r="H297" s="1" t="str">
        <f t="shared" si="12"/>
        <v>Sedang</v>
      </c>
      <c r="I297" s="6"/>
      <c r="J297" s="74">
        <f t="shared" si="13"/>
        <v>463.63636363636363</v>
      </c>
      <c r="K297" s="74">
        <f t="shared" si="14"/>
        <v>13.636363636363637</v>
      </c>
      <c r="L297" s="1">
        <f>15*30</f>
        <v>450</v>
      </c>
    </row>
    <row r="298" spans="1:12" x14ac:dyDescent="0.25">
      <c r="A298" s="1">
        <v>909</v>
      </c>
      <c r="B298" s="1" t="s">
        <v>3</v>
      </c>
      <c r="C298" s="1">
        <v>0</v>
      </c>
      <c r="D298" s="1">
        <v>1134.54528</v>
      </c>
      <c r="E298" s="1" t="s">
        <v>9</v>
      </c>
      <c r="F298" s="74">
        <f t="shared" si="11"/>
        <v>403.87878787878788</v>
      </c>
      <c r="G298" s="59">
        <f t="shared" si="10"/>
        <v>5.0564217911164473</v>
      </c>
      <c r="H298" s="1" t="str">
        <f t="shared" si="12"/>
        <v>Tinggi</v>
      </c>
      <c r="I298" s="6"/>
      <c r="J298" s="74">
        <f t="shared" si="13"/>
        <v>403.87878787878788</v>
      </c>
      <c r="K298" s="74">
        <f t="shared" si="14"/>
        <v>11.878787878787879</v>
      </c>
      <c r="L298" s="1">
        <f>14*28</f>
        <v>392</v>
      </c>
    </row>
    <row r="299" spans="1:12" x14ac:dyDescent="0.25">
      <c r="A299" s="1">
        <v>910</v>
      </c>
      <c r="B299" s="1" t="s">
        <v>3</v>
      </c>
      <c r="C299" s="1">
        <v>0</v>
      </c>
      <c r="D299" s="1">
        <v>339.01592499999998</v>
      </c>
      <c r="E299" s="1" t="s">
        <v>9</v>
      </c>
      <c r="F299" s="74">
        <f t="shared" si="11"/>
        <v>403.87878787878788</v>
      </c>
      <c r="G299" s="59">
        <f t="shared" si="10"/>
        <v>1.5109203140006002</v>
      </c>
      <c r="H299" s="1" t="str">
        <f t="shared" si="12"/>
        <v>Rendah</v>
      </c>
      <c r="I299" s="6"/>
      <c r="J299" s="74">
        <f t="shared" si="13"/>
        <v>403.87878787878788</v>
      </c>
      <c r="K299" s="74">
        <f t="shared" si="14"/>
        <v>11.878787878787879</v>
      </c>
      <c r="L299" s="1">
        <f>14*28</f>
        <v>392</v>
      </c>
    </row>
    <row r="300" spans="1:12" x14ac:dyDescent="0.25">
      <c r="A300" s="1">
        <v>911</v>
      </c>
      <c r="B300" s="1" t="s">
        <v>3</v>
      </c>
      <c r="C300" s="1">
        <v>0</v>
      </c>
      <c r="D300" s="1">
        <v>228.19161099999999</v>
      </c>
      <c r="E300" s="1" t="s">
        <v>9</v>
      </c>
      <c r="F300" s="74">
        <f t="shared" si="11"/>
        <v>721.21212121212125</v>
      </c>
      <c r="G300" s="59">
        <f t="shared" si="10"/>
        <v>0.56952023921848738</v>
      </c>
      <c r="H300" s="1" t="str">
        <f t="shared" si="12"/>
        <v>Rendah</v>
      </c>
      <c r="I300" s="6"/>
      <c r="J300" s="74">
        <f t="shared" si="13"/>
        <v>721.21212121212125</v>
      </c>
      <c r="K300" s="74">
        <f t="shared" si="14"/>
        <v>21.212121212121211</v>
      </c>
      <c r="L300" s="1">
        <f>28*25</f>
        <v>700</v>
      </c>
    </row>
    <row r="301" spans="1:12" x14ac:dyDescent="0.25">
      <c r="A301" s="1">
        <v>912</v>
      </c>
      <c r="B301" s="1" t="s">
        <v>3</v>
      </c>
      <c r="C301" s="1">
        <v>0</v>
      </c>
      <c r="D301" s="1">
        <v>78.900107000000006</v>
      </c>
      <c r="E301" s="1" t="s">
        <v>9</v>
      </c>
      <c r="F301" s="74">
        <f t="shared" si="11"/>
        <v>1390.909090909091</v>
      </c>
      <c r="G301" s="59">
        <f t="shared" si="10"/>
        <v>0.1021060208235294</v>
      </c>
      <c r="H301" s="1" t="str">
        <f t="shared" si="12"/>
        <v>Rendah</v>
      </c>
      <c r="I301" s="6"/>
      <c r="J301" s="74">
        <f t="shared" si="13"/>
        <v>1390.909090909091</v>
      </c>
      <c r="K301" s="74">
        <f t="shared" si="14"/>
        <v>40.909090909090907</v>
      </c>
      <c r="L301" s="1">
        <f>25*54</f>
        <v>1350</v>
      </c>
    </row>
    <row r="302" spans="1:12" x14ac:dyDescent="0.25">
      <c r="A302" s="1">
        <v>913</v>
      </c>
      <c r="B302" s="1" t="s">
        <v>3</v>
      </c>
      <c r="C302" s="1">
        <v>0</v>
      </c>
      <c r="D302" s="1">
        <v>286.18378799999999</v>
      </c>
      <c r="E302" s="1" t="s">
        <v>9</v>
      </c>
      <c r="F302" s="74">
        <f t="shared" si="11"/>
        <v>302.90909090909093</v>
      </c>
      <c r="G302" s="59">
        <f t="shared" si="10"/>
        <v>1.7006119454981989</v>
      </c>
      <c r="H302" s="1" t="str">
        <f t="shared" si="12"/>
        <v>Rendah</v>
      </c>
      <c r="I302" s="6"/>
      <c r="J302" s="74">
        <f t="shared" si="13"/>
        <v>302.90909090909093</v>
      </c>
      <c r="K302" s="74">
        <f t="shared" si="14"/>
        <v>8.9090909090909083</v>
      </c>
      <c r="L302" s="1">
        <f>21*14</f>
        <v>294</v>
      </c>
    </row>
    <row r="303" spans="1:12" x14ac:dyDescent="0.25">
      <c r="A303" s="1">
        <v>914</v>
      </c>
      <c r="B303" s="1" t="s">
        <v>3</v>
      </c>
      <c r="C303" s="1">
        <v>0</v>
      </c>
      <c r="D303" s="1">
        <v>269.46248400000002</v>
      </c>
      <c r="E303" s="1" t="s">
        <v>9</v>
      </c>
      <c r="F303" s="74">
        <f t="shared" si="11"/>
        <v>445.09090909090907</v>
      </c>
      <c r="G303" s="59">
        <f t="shared" si="10"/>
        <v>1.0897379867647061</v>
      </c>
      <c r="H303" s="1" t="str">
        <f t="shared" si="12"/>
        <v>Rendah</v>
      </c>
      <c r="I303" s="6"/>
      <c r="J303" s="74">
        <f t="shared" si="13"/>
        <v>445.09090909090907</v>
      </c>
      <c r="K303" s="74">
        <f t="shared" si="14"/>
        <v>13.090909090909092</v>
      </c>
      <c r="L303" s="1">
        <f>27*16</f>
        <v>432</v>
      </c>
    </row>
    <row r="304" spans="1:12" x14ac:dyDescent="0.25">
      <c r="A304" s="1">
        <v>915</v>
      </c>
      <c r="B304" s="1" t="s">
        <v>3</v>
      </c>
      <c r="C304" s="1">
        <v>0</v>
      </c>
      <c r="D304" s="1">
        <v>233.04923099999999</v>
      </c>
      <c r="E304" s="1" t="s">
        <v>9</v>
      </c>
      <c r="F304" s="74">
        <f t="shared" si="11"/>
        <v>3160.969696969697</v>
      </c>
      <c r="G304" s="59">
        <f t="shared" si="10"/>
        <v>0.13270883811450265</v>
      </c>
      <c r="H304" s="1" t="str">
        <f t="shared" si="12"/>
        <v>Rendah</v>
      </c>
      <c r="I304" s="6"/>
      <c r="J304" s="74">
        <f t="shared" si="13"/>
        <v>3160.969696969697</v>
      </c>
      <c r="K304" s="74">
        <f t="shared" si="14"/>
        <v>92.969696969696969</v>
      </c>
      <c r="L304" s="1">
        <f>59*52</f>
        <v>3068</v>
      </c>
    </row>
    <row r="305" spans="1:12" x14ac:dyDescent="0.25">
      <c r="A305" s="1">
        <v>916</v>
      </c>
      <c r="B305" s="1" t="s">
        <v>3</v>
      </c>
      <c r="C305" s="1">
        <v>0</v>
      </c>
      <c r="D305" s="1">
        <v>293.87064500000002</v>
      </c>
      <c r="E305" s="1" t="s">
        <v>9</v>
      </c>
      <c r="F305" s="74">
        <f t="shared" si="11"/>
        <v>1219.878787878788</v>
      </c>
      <c r="G305" s="59">
        <f t="shared" si="10"/>
        <v>0.43362272240162958</v>
      </c>
      <c r="H305" s="1" t="str">
        <f t="shared" si="12"/>
        <v>Rendah</v>
      </c>
      <c r="I305" s="6"/>
      <c r="J305" s="74">
        <f t="shared" si="13"/>
        <v>1219.878787878788</v>
      </c>
      <c r="K305" s="74">
        <f t="shared" si="14"/>
        <v>35.878787878787875</v>
      </c>
      <c r="L305" s="1">
        <f>37*32</f>
        <v>1184</v>
      </c>
    </row>
    <row r="306" spans="1:12" x14ac:dyDescent="0.25">
      <c r="A306" s="1">
        <v>917</v>
      </c>
      <c r="B306" s="1" t="s">
        <v>3</v>
      </c>
      <c r="C306" s="1">
        <v>0</v>
      </c>
      <c r="D306" s="1">
        <v>143.95190099999999</v>
      </c>
      <c r="E306" s="1" t="s">
        <v>9</v>
      </c>
      <c r="F306" s="74">
        <f t="shared" si="11"/>
        <v>1421.8181818181818</v>
      </c>
      <c r="G306" s="59">
        <f t="shared" si="10"/>
        <v>0.18224089768542198</v>
      </c>
      <c r="H306" s="1" t="str">
        <f t="shared" si="12"/>
        <v>Rendah</v>
      </c>
      <c r="I306" s="6"/>
      <c r="J306" s="74">
        <f t="shared" si="13"/>
        <v>1421.8181818181818</v>
      </c>
      <c r="K306" s="74">
        <f t="shared" si="14"/>
        <v>41.81818181818182</v>
      </c>
      <c r="L306" s="1">
        <f>30*46</f>
        <v>1380</v>
      </c>
    </row>
    <row r="307" spans="1:12" x14ac:dyDescent="0.25">
      <c r="A307" s="1">
        <v>918</v>
      </c>
      <c r="B307" s="1" t="s">
        <v>3</v>
      </c>
      <c r="C307" s="1">
        <v>0</v>
      </c>
      <c r="D307" s="1">
        <v>243.45436799999999</v>
      </c>
      <c r="E307" s="1" t="s">
        <v>9</v>
      </c>
      <c r="F307" s="74">
        <f t="shared" si="11"/>
        <v>14115.151515151516</v>
      </c>
      <c r="G307" s="59">
        <f t="shared" si="10"/>
        <v>3.1045919835122369E-2</v>
      </c>
      <c r="H307" s="1" t="str">
        <f t="shared" si="12"/>
        <v>Rendah</v>
      </c>
      <c r="I307" s="6"/>
      <c r="J307" s="74">
        <f t="shared" si="13"/>
        <v>14115.151515151516</v>
      </c>
      <c r="K307" s="74">
        <f t="shared" si="14"/>
        <v>415.15151515151513</v>
      </c>
      <c r="L307" s="1">
        <f>137*100</f>
        <v>13700</v>
      </c>
    </row>
    <row r="308" spans="1:12" x14ac:dyDescent="0.25">
      <c r="A308" s="1">
        <v>919</v>
      </c>
      <c r="B308" s="1" t="s">
        <v>3</v>
      </c>
      <c r="C308" s="1">
        <v>0</v>
      </c>
      <c r="D308" s="1">
        <v>62.462060000000001</v>
      </c>
      <c r="E308" s="1" t="s">
        <v>9</v>
      </c>
      <c r="F308" s="74">
        <f t="shared" si="11"/>
        <v>914.90909090909088</v>
      </c>
      <c r="G308" s="59">
        <f t="shared" si="10"/>
        <v>0.12288839308426074</v>
      </c>
      <c r="H308" s="1" t="str">
        <f t="shared" si="12"/>
        <v>Rendah</v>
      </c>
      <c r="I308" s="6"/>
      <c r="J308" s="74">
        <f t="shared" si="13"/>
        <v>914.90909090909088</v>
      </c>
      <c r="K308" s="74">
        <f t="shared" si="14"/>
        <v>26.90909090909091</v>
      </c>
      <c r="L308" s="1">
        <f>37*24</f>
        <v>888</v>
      </c>
    </row>
    <row r="309" spans="1:12" x14ac:dyDescent="0.25">
      <c r="A309" s="1">
        <v>920</v>
      </c>
      <c r="B309" s="1" t="s">
        <v>3</v>
      </c>
      <c r="C309" s="1">
        <v>0</v>
      </c>
      <c r="D309" s="1">
        <v>113.63272499999999</v>
      </c>
      <c r="E309" s="1" t="s">
        <v>9</v>
      </c>
      <c r="F309" s="74">
        <f t="shared" si="11"/>
        <v>2184.242424242424</v>
      </c>
      <c r="G309" s="59">
        <f t="shared" si="10"/>
        <v>9.3642950402330755E-2</v>
      </c>
      <c r="H309" s="1" t="str">
        <f t="shared" si="12"/>
        <v>Rendah</v>
      </c>
      <c r="I309" s="6"/>
      <c r="J309" s="74">
        <f t="shared" si="13"/>
        <v>2184.242424242424</v>
      </c>
      <c r="K309" s="74">
        <f t="shared" si="14"/>
        <v>64.242424242424249</v>
      </c>
      <c r="L309" s="1">
        <f>40*53</f>
        <v>2120</v>
      </c>
    </row>
    <row r="310" spans="1:12" x14ac:dyDescent="0.25">
      <c r="A310" s="1">
        <v>921</v>
      </c>
      <c r="B310" s="1" t="s">
        <v>3</v>
      </c>
      <c r="C310" s="1">
        <v>0</v>
      </c>
      <c r="D310" s="1">
        <v>109.746943</v>
      </c>
      <c r="E310" s="1" t="s">
        <v>9</v>
      </c>
      <c r="F310" s="74">
        <f t="shared" si="11"/>
        <v>926.24242424242425</v>
      </c>
      <c r="G310" s="59">
        <f t="shared" si="10"/>
        <v>0.21327515586599491</v>
      </c>
      <c r="H310" s="1" t="str">
        <f t="shared" si="12"/>
        <v>Rendah</v>
      </c>
      <c r="I310" s="6"/>
      <c r="J310" s="74">
        <f t="shared" si="13"/>
        <v>926.24242424242425</v>
      </c>
      <c r="K310" s="74">
        <f t="shared" si="14"/>
        <v>27.242424242424242</v>
      </c>
      <c r="L310" s="1">
        <f>31*29</f>
        <v>899</v>
      </c>
    </row>
    <row r="311" spans="1:12" x14ac:dyDescent="0.25">
      <c r="A311" s="1">
        <v>922</v>
      </c>
      <c r="B311" s="1" t="s">
        <v>3</v>
      </c>
      <c r="C311" s="1">
        <v>0</v>
      </c>
      <c r="D311" s="1">
        <v>149.27829</v>
      </c>
      <c r="E311" s="1" t="s">
        <v>9</v>
      </c>
      <c r="F311" s="74">
        <f t="shared" si="11"/>
        <v>2767.3939393939395</v>
      </c>
      <c r="G311" s="59">
        <f t="shared" si="10"/>
        <v>9.7095291774341896E-2</v>
      </c>
      <c r="H311" s="1" t="str">
        <f t="shared" si="12"/>
        <v>Rendah</v>
      </c>
      <c r="I311" s="6"/>
      <c r="J311" s="74">
        <f t="shared" si="13"/>
        <v>2767.3939393939395</v>
      </c>
      <c r="K311" s="74">
        <f t="shared" si="14"/>
        <v>81.393939393939391</v>
      </c>
      <c r="L311" s="1">
        <f>34*79</f>
        <v>2686</v>
      </c>
    </row>
    <row r="312" spans="1:12" x14ac:dyDescent="0.25">
      <c r="A312" s="1">
        <v>923</v>
      </c>
      <c r="B312" s="1" t="s">
        <v>3</v>
      </c>
      <c r="C312" s="1">
        <v>0</v>
      </c>
      <c r="D312" s="1">
        <v>213.44128699999999</v>
      </c>
      <c r="E312" s="1" t="s">
        <v>9</v>
      </c>
      <c r="F312" s="74">
        <f t="shared" si="11"/>
        <v>1821.5757575757575</v>
      </c>
      <c r="G312" s="59">
        <f t="shared" si="10"/>
        <v>0.21091316954684589</v>
      </c>
      <c r="H312" s="1" t="str">
        <f t="shared" si="12"/>
        <v>Rendah</v>
      </c>
      <c r="I312" s="6"/>
      <c r="J312" s="74">
        <f t="shared" si="13"/>
        <v>1821.5757575757575</v>
      </c>
      <c r="K312" s="74">
        <f t="shared" si="14"/>
        <v>53.575757575757578</v>
      </c>
      <c r="L312" s="1">
        <f>34*52</f>
        <v>1768</v>
      </c>
    </row>
    <row r="313" spans="1:12" x14ac:dyDescent="0.25">
      <c r="A313" s="1">
        <v>924</v>
      </c>
      <c r="B313" s="1" t="s">
        <v>3</v>
      </c>
      <c r="C313" s="1">
        <v>0</v>
      </c>
      <c r="D313" s="1">
        <v>559.50099</v>
      </c>
      <c r="E313" s="1" t="s">
        <v>9</v>
      </c>
      <c r="F313" s="74">
        <f t="shared" si="11"/>
        <v>1057.090909090909</v>
      </c>
      <c r="G313" s="59">
        <f t="shared" si="10"/>
        <v>0.95271066408668748</v>
      </c>
      <c r="H313" s="1" t="str">
        <f t="shared" si="12"/>
        <v>Rendah</v>
      </c>
      <c r="I313" s="6"/>
      <c r="J313" s="74">
        <f t="shared" si="13"/>
        <v>1057.090909090909</v>
      </c>
      <c r="K313" s="74">
        <f t="shared" si="14"/>
        <v>31.09090909090909</v>
      </c>
      <c r="L313" s="1">
        <f>38*27</f>
        <v>1026</v>
      </c>
    </row>
    <row r="314" spans="1:12" x14ac:dyDescent="0.25">
      <c r="A314" s="1">
        <v>925</v>
      </c>
      <c r="B314" s="1" t="s">
        <v>3</v>
      </c>
      <c r="C314" s="1">
        <v>0</v>
      </c>
      <c r="D314" s="1">
        <v>643.39058899999998</v>
      </c>
      <c r="E314" s="1" t="s">
        <v>9</v>
      </c>
      <c r="F314" s="74">
        <f t="shared" si="11"/>
        <v>355.45454545454544</v>
      </c>
      <c r="G314" s="59">
        <f t="shared" si="10"/>
        <v>3.2580904506905375</v>
      </c>
      <c r="H314" s="1" t="str">
        <f t="shared" si="12"/>
        <v>Tinggi</v>
      </c>
      <c r="I314" s="6"/>
      <c r="J314" s="74">
        <f t="shared" si="13"/>
        <v>355.45454545454544</v>
      </c>
      <c r="K314" s="74">
        <f t="shared" si="14"/>
        <v>10.454545454545455</v>
      </c>
      <c r="L314" s="1">
        <f>23*15</f>
        <v>345</v>
      </c>
    </row>
    <row r="315" spans="1:12" x14ac:dyDescent="0.25">
      <c r="A315" s="1">
        <v>926</v>
      </c>
      <c r="B315" s="1" t="s">
        <v>3</v>
      </c>
      <c r="C315" s="1">
        <v>0</v>
      </c>
      <c r="D315" s="1">
        <v>179.67525900000001</v>
      </c>
      <c r="E315" s="1" t="s">
        <v>9</v>
      </c>
      <c r="F315" s="74">
        <f t="shared" si="11"/>
        <v>216.36363636363637</v>
      </c>
      <c r="G315" s="59">
        <f t="shared" si="10"/>
        <v>1.4947773647899161</v>
      </c>
      <c r="H315" s="1" t="str">
        <f t="shared" si="12"/>
        <v>Rendah</v>
      </c>
      <c r="I315" s="6"/>
      <c r="J315" s="74">
        <f t="shared" si="13"/>
        <v>216.36363636363637</v>
      </c>
      <c r="K315" s="74">
        <f t="shared" si="14"/>
        <v>6.3636363636363633</v>
      </c>
      <c r="L315" s="1">
        <f>14*15</f>
        <v>210</v>
      </c>
    </row>
    <row r="316" spans="1:12" x14ac:dyDescent="0.25">
      <c r="A316" s="1">
        <v>927</v>
      </c>
      <c r="B316" s="1" t="s">
        <v>3</v>
      </c>
      <c r="C316" s="1">
        <v>0</v>
      </c>
      <c r="D316" s="1">
        <v>595.66931399999999</v>
      </c>
      <c r="E316" s="1" t="s">
        <v>9</v>
      </c>
      <c r="F316" s="74">
        <f t="shared" si="11"/>
        <v>267.87878787878788</v>
      </c>
      <c r="G316" s="59">
        <f t="shared" si="10"/>
        <v>4.0025743497285076</v>
      </c>
      <c r="H316" s="1" t="str">
        <f t="shared" si="12"/>
        <v>Tinggi</v>
      </c>
      <c r="I316" s="6"/>
      <c r="J316" s="74">
        <f t="shared" si="13"/>
        <v>267.87878787878788</v>
      </c>
      <c r="K316" s="74">
        <f t="shared" si="14"/>
        <v>7.8787878787878789</v>
      </c>
      <c r="L316" s="1">
        <f>13*20</f>
        <v>260</v>
      </c>
    </row>
    <row r="317" spans="1:12" x14ac:dyDescent="0.25">
      <c r="A317" s="1">
        <v>928</v>
      </c>
      <c r="B317" s="1" t="s">
        <v>3</v>
      </c>
      <c r="C317" s="1">
        <v>0</v>
      </c>
      <c r="D317" s="1">
        <v>482.00141200000002</v>
      </c>
      <c r="E317" s="1" t="s">
        <v>9</v>
      </c>
      <c r="F317" s="74">
        <f t="shared" si="11"/>
        <v>355.45454545454544</v>
      </c>
      <c r="G317" s="59">
        <f t="shared" si="10"/>
        <v>2.4408255646035806</v>
      </c>
      <c r="H317" s="1" t="str">
        <f t="shared" si="12"/>
        <v>Tinggi</v>
      </c>
      <c r="I317" s="6"/>
      <c r="J317" s="74">
        <f t="shared" si="13"/>
        <v>355.45454545454544</v>
      </c>
      <c r="K317" s="74">
        <f t="shared" si="14"/>
        <v>10.454545454545455</v>
      </c>
      <c r="L317" s="1">
        <f>23*15</f>
        <v>345</v>
      </c>
    </row>
    <row r="318" spans="1:12" x14ac:dyDescent="0.25">
      <c r="A318" s="1">
        <v>929</v>
      </c>
      <c r="B318" s="1" t="s">
        <v>3</v>
      </c>
      <c r="C318" s="1">
        <v>0</v>
      </c>
      <c r="D318" s="1">
        <v>613.458888</v>
      </c>
      <c r="E318" s="1" t="s">
        <v>9</v>
      </c>
      <c r="F318" s="74">
        <f t="shared" si="11"/>
        <v>360.60606060606062</v>
      </c>
      <c r="G318" s="59">
        <f t="shared" si="10"/>
        <v>3.0621393232941174</v>
      </c>
      <c r="H318" s="1" t="str">
        <f t="shared" si="12"/>
        <v>Tinggi</v>
      </c>
      <c r="I318" s="6"/>
      <c r="J318" s="74">
        <f t="shared" si="13"/>
        <v>360.60606060606062</v>
      </c>
      <c r="K318" s="74">
        <f t="shared" si="14"/>
        <v>10.606060606060606</v>
      </c>
      <c r="L318" s="1">
        <f>25*14</f>
        <v>350</v>
      </c>
    </row>
    <row r="319" spans="1:12" x14ac:dyDescent="0.25">
      <c r="A319" s="1">
        <v>930</v>
      </c>
      <c r="B319" s="1" t="s">
        <v>3</v>
      </c>
      <c r="C319" s="1">
        <v>0</v>
      </c>
      <c r="D319" s="1">
        <v>118.96445199999999</v>
      </c>
      <c r="E319" s="1" t="s">
        <v>9</v>
      </c>
      <c r="F319" s="74">
        <f t="shared" si="11"/>
        <v>1829.8181818181818</v>
      </c>
      <c r="G319" s="59">
        <f t="shared" ref="G319:G349" si="15">(D319*1.8)/J319</f>
        <v>0.11702584209062003</v>
      </c>
      <c r="H319" s="1" t="str">
        <f t="shared" si="12"/>
        <v>Rendah</v>
      </c>
      <c r="I319" s="6"/>
      <c r="J319" s="74">
        <f t="shared" si="13"/>
        <v>1829.8181818181818</v>
      </c>
      <c r="K319" s="74">
        <f t="shared" si="14"/>
        <v>53.81818181818182</v>
      </c>
      <c r="L319" s="1">
        <f>48*37</f>
        <v>1776</v>
      </c>
    </row>
    <row r="320" spans="1:12" x14ac:dyDescent="0.25">
      <c r="A320" s="1">
        <v>931</v>
      </c>
      <c r="B320" s="1" t="s">
        <v>3</v>
      </c>
      <c r="C320" s="1">
        <v>0</v>
      </c>
      <c r="D320" s="1">
        <v>22.349675000000001</v>
      </c>
      <c r="E320" s="1" t="s">
        <v>9</v>
      </c>
      <c r="F320" s="74">
        <f t="shared" ref="F320:F349" si="16">J320</f>
        <v>2652</v>
      </c>
      <c r="G320" s="59">
        <f t="shared" si="15"/>
        <v>1.5169462669683258E-2</v>
      </c>
      <c r="H320" s="1" t="str">
        <f t="shared" ref="H320:H349" si="17">IF(G320&gt;2,"Tinggi",IF(AND(G320&gt;1.8,G320&lt;2),"Sedang",IF(AND(G320&gt;0,G320&lt;1.8),"Rendah","Rendah")))</f>
        <v>Rendah</v>
      </c>
      <c r="I320" s="6"/>
      <c r="J320" s="74">
        <f t="shared" ref="J320:J349" si="18">SUM(L320+K320)</f>
        <v>2652</v>
      </c>
      <c r="K320" s="74">
        <f t="shared" ref="K320:K349" si="19">L320/33</f>
        <v>78</v>
      </c>
      <c r="L320" s="1">
        <f>33*78</f>
        <v>2574</v>
      </c>
    </row>
    <row r="321" spans="1:12" x14ac:dyDescent="0.25">
      <c r="A321" s="1">
        <v>932</v>
      </c>
      <c r="B321" s="1" t="s">
        <v>3</v>
      </c>
      <c r="C321" s="1">
        <v>0</v>
      </c>
      <c r="D321" s="1">
        <v>49.556271000000002</v>
      </c>
      <c r="E321" s="1" t="s">
        <v>9</v>
      </c>
      <c r="F321" s="74">
        <f t="shared" si="16"/>
        <v>2856</v>
      </c>
      <c r="G321" s="59">
        <f t="shared" si="15"/>
        <v>3.1232943907563027E-2</v>
      </c>
      <c r="H321" s="1" t="str">
        <f t="shared" si="17"/>
        <v>Rendah</v>
      </c>
      <c r="I321" s="6"/>
      <c r="J321" s="74">
        <f t="shared" si="18"/>
        <v>2856</v>
      </c>
      <c r="K321" s="74">
        <f t="shared" si="19"/>
        <v>84</v>
      </c>
      <c r="L321" s="1">
        <f>44*63</f>
        <v>2772</v>
      </c>
    </row>
    <row r="322" spans="1:12" x14ac:dyDescent="0.25">
      <c r="A322" s="1">
        <v>933</v>
      </c>
      <c r="B322" s="1" t="s">
        <v>3</v>
      </c>
      <c r="C322" s="1">
        <v>0</v>
      </c>
      <c r="D322" s="1">
        <v>385.84376600000002</v>
      </c>
      <c r="E322" s="1" t="s">
        <v>9</v>
      </c>
      <c r="F322" s="74">
        <f t="shared" si="16"/>
        <v>2905.4545454545455</v>
      </c>
      <c r="G322" s="59">
        <f t="shared" si="15"/>
        <v>0.23903962974968712</v>
      </c>
      <c r="H322" s="1" t="str">
        <f t="shared" si="17"/>
        <v>Rendah</v>
      </c>
      <c r="I322" s="6"/>
      <c r="J322" s="74">
        <f t="shared" si="18"/>
        <v>2905.4545454545455</v>
      </c>
      <c r="K322" s="74">
        <f t="shared" si="19"/>
        <v>85.454545454545453</v>
      </c>
      <c r="L322" s="1">
        <f>60*47</f>
        <v>2820</v>
      </c>
    </row>
    <row r="323" spans="1:12" x14ac:dyDescent="0.25">
      <c r="A323" s="1">
        <v>934</v>
      </c>
      <c r="B323" s="1" t="s">
        <v>3</v>
      </c>
      <c r="C323" s="1">
        <v>0</v>
      </c>
      <c r="D323" s="1">
        <v>50.772950999999999</v>
      </c>
      <c r="E323" s="1" t="s">
        <v>9</v>
      </c>
      <c r="F323" s="74">
        <f t="shared" si="16"/>
        <v>2020.4242424242425</v>
      </c>
      <c r="G323" s="59">
        <f t="shared" si="15"/>
        <v>4.5233723631400539E-2</v>
      </c>
      <c r="H323" s="1" t="str">
        <f t="shared" si="17"/>
        <v>Rendah</v>
      </c>
      <c r="I323" s="6"/>
      <c r="J323" s="74">
        <f t="shared" si="18"/>
        <v>2020.4242424242425</v>
      </c>
      <c r="K323" s="74">
        <f t="shared" si="19"/>
        <v>59.424242424242422</v>
      </c>
      <c r="L323" s="1">
        <f>53*37</f>
        <v>1961</v>
      </c>
    </row>
    <row r="324" spans="1:12" x14ac:dyDescent="0.25">
      <c r="A324" s="1">
        <v>935</v>
      </c>
      <c r="B324" s="1" t="s">
        <v>3</v>
      </c>
      <c r="C324" s="1">
        <v>0</v>
      </c>
      <c r="D324" s="1">
        <v>286.86003299999999</v>
      </c>
      <c r="E324" s="1" t="s">
        <v>9</v>
      </c>
      <c r="F324" s="74">
        <f t="shared" si="16"/>
        <v>807.75757575757575</v>
      </c>
      <c r="G324" s="59">
        <f t="shared" si="15"/>
        <v>0.63923641807472986</v>
      </c>
      <c r="H324" s="1" t="str">
        <f t="shared" si="17"/>
        <v>Rendah</v>
      </c>
      <c r="I324" s="6"/>
      <c r="J324" s="74">
        <f t="shared" si="18"/>
        <v>807.75757575757575</v>
      </c>
      <c r="K324" s="74">
        <f t="shared" si="19"/>
        <v>23.757575757575758</v>
      </c>
      <c r="L324" s="1">
        <f>28*28</f>
        <v>784</v>
      </c>
    </row>
    <row r="325" spans="1:12" x14ac:dyDescent="0.25">
      <c r="A325" s="1">
        <v>936</v>
      </c>
      <c r="B325" s="1" t="s">
        <v>3</v>
      </c>
      <c r="C325" s="1">
        <v>0</v>
      </c>
      <c r="D325" s="1">
        <v>321.86593099999999</v>
      </c>
      <c r="E325" s="1" t="s">
        <v>9</v>
      </c>
      <c r="F325" s="74">
        <f t="shared" si="16"/>
        <v>643.93939393939399</v>
      </c>
      <c r="G325" s="59">
        <f t="shared" si="15"/>
        <v>0.8997099435952941</v>
      </c>
      <c r="H325" s="1" t="str">
        <f t="shared" si="17"/>
        <v>Rendah</v>
      </c>
      <c r="I325" s="6"/>
      <c r="J325" s="74">
        <f t="shared" si="18"/>
        <v>643.93939393939399</v>
      </c>
      <c r="K325" s="74">
        <f t="shared" si="19"/>
        <v>18.939393939393938</v>
      </c>
      <c r="L325" s="1">
        <f>25*25</f>
        <v>625</v>
      </c>
    </row>
    <row r="326" spans="1:12" x14ac:dyDescent="0.25">
      <c r="A326" s="1">
        <v>937</v>
      </c>
      <c r="B326" s="1" t="s">
        <v>3</v>
      </c>
      <c r="C326" s="1">
        <v>0</v>
      </c>
      <c r="D326" s="1">
        <v>196.23170099999999</v>
      </c>
      <c r="E326" s="1" t="s">
        <v>9</v>
      </c>
      <c r="F326" s="74">
        <f t="shared" si="16"/>
        <v>1038.5454545454545</v>
      </c>
      <c r="G326" s="59">
        <f t="shared" si="15"/>
        <v>0.34010746496848743</v>
      </c>
      <c r="H326" s="1" t="str">
        <f t="shared" si="17"/>
        <v>Rendah</v>
      </c>
      <c r="I326" s="6"/>
      <c r="J326" s="74">
        <f t="shared" si="18"/>
        <v>1038.5454545454545</v>
      </c>
      <c r="K326" s="74">
        <f t="shared" si="19"/>
        <v>30.545454545454547</v>
      </c>
      <c r="L326" s="1">
        <f>36*28</f>
        <v>1008</v>
      </c>
    </row>
    <row r="327" spans="1:12" x14ac:dyDescent="0.25">
      <c r="A327" s="1">
        <v>938</v>
      </c>
      <c r="B327" s="1" t="s">
        <v>3</v>
      </c>
      <c r="C327" s="1">
        <v>0</v>
      </c>
      <c r="D327" s="1">
        <v>20.731168</v>
      </c>
      <c r="E327" s="1" t="s">
        <v>9</v>
      </c>
      <c r="F327" s="74">
        <f t="shared" si="16"/>
        <v>2127.5757575757575</v>
      </c>
      <c r="G327" s="59">
        <f t="shared" si="15"/>
        <v>1.7539259068508759E-2</v>
      </c>
      <c r="H327" s="1" t="str">
        <f t="shared" si="17"/>
        <v>Rendah</v>
      </c>
      <c r="I327" s="6"/>
      <c r="J327" s="74">
        <f t="shared" si="18"/>
        <v>2127.5757575757575</v>
      </c>
      <c r="K327" s="74">
        <f t="shared" si="19"/>
        <v>62.575757575757578</v>
      </c>
      <c r="L327" s="1">
        <f>59*35</f>
        <v>2065</v>
      </c>
    </row>
    <row r="328" spans="1:12" x14ac:dyDescent="0.25">
      <c r="A328" s="1">
        <v>939</v>
      </c>
      <c r="B328" s="1" t="s">
        <v>3</v>
      </c>
      <c r="C328" s="1">
        <v>0</v>
      </c>
      <c r="D328" s="1">
        <v>2251.201579</v>
      </c>
      <c r="E328" s="1" t="s">
        <v>9</v>
      </c>
      <c r="F328" s="74">
        <f t="shared" si="16"/>
        <v>227.69696969696969</v>
      </c>
      <c r="G328" s="59">
        <f t="shared" si="15"/>
        <v>17.796296751743416</v>
      </c>
      <c r="H328" s="1" t="str">
        <f t="shared" si="17"/>
        <v>Tinggi</v>
      </c>
      <c r="I328" s="6"/>
      <c r="J328" s="74">
        <f t="shared" si="18"/>
        <v>227.69696969696969</v>
      </c>
      <c r="K328" s="74">
        <f t="shared" si="19"/>
        <v>6.6969696969696972</v>
      </c>
      <c r="L328" s="1">
        <f>13*17</f>
        <v>221</v>
      </c>
    </row>
    <row r="329" spans="1:12" x14ac:dyDescent="0.25">
      <c r="A329" s="1">
        <v>940</v>
      </c>
      <c r="B329" s="1" t="s">
        <v>3</v>
      </c>
      <c r="C329" s="1">
        <v>0</v>
      </c>
      <c r="D329" s="1">
        <v>544.96636799999999</v>
      </c>
      <c r="E329" s="1" t="s">
        <v>9</v>
      </c>
      <c r="F329" s="74">
        <f t="shared" si="16"/>
        <v>1022.060606060606</v>
      </c>
      <c r="G329" s="59">
        <f t="shared" si="15"/>
        <v>0.95976643320683119</v>
      </c>
      <c r="H329" s="1" t="str">
        <f t="shared" si="17"/>
        <v>Rendah</v>
      </c>
      <c r="I329" s="6"/>
      <c r="J329" s="74">
        <f t="shared" si="18"/>
        <v>1022.060606060606</v>
      </c>
      <c r="K329" s="74">
        <f t="shared" si="19"/>
        <v>30.060606060606062</v>
      </c>
      <c r="L329" s="1">
        <f>32*31</f>
        <v>992</v>
      </c>
    </row>
    <row r="330" spans="1:12" x14ac:dyDescent="0.25">
      <c r="A330" s="1">
        <v>943</v>
      </c>
      <c r="B330" s="1" t="s">
        <v>3</v>
      </c>
      <c r="C330" s="1">
        <v>0</v>
      </c>
      <c r="D330" s="1">
        <v>1333.2057910000001</v>
      </c>
      <c r="E330" s="1" t="s">
        <v>9</v>
      </c>
      <c r="F330" s="74">
        <f t="shared" si="16"/>
        <v>803.63636363636363</v>
      </c>
      <c r="G330" s="59">
        <f t="shared" si="15"/>
        <v>2.9861396676244345</v>
      </c>
      <c r="H330" s="1" t="str">
        <f t="shared" si="17"/>
        <v>Tinggi</v>
      </c>
      <c r="I330" s="6"/>
      <c r="J330" s="74">
        <f t="shared" si="18"/>
        <v>803.63636363636363</v>
      </c>
      <c r="K330" s="74">
        <f t="shared" si="19"/>
        <v>23.636363636363637</v>
      </c>
      <c r="L330" s="1">
        <f>39*20</f>
        <v>780</v>
      </c>
    </row>
    <row r="331" spans="1:12" x14ac:dyDescent="0.25">
      <c r="A331" s="1">
        <v>953</v>
      </c>
      <c r="B331" s="1" t="s">
        <v>3</v>
      </c>
      <c r="C331" s="1">
        <v>0</v>
      </c>
      <c r="D331" s="1">
        <v>392.52281299999999</v>
      </c>
      <c r="E331" s="1" t="s">
        <v>9</v>
      </c>
      <c r="F331" s="74">
        <f t="shared" si="16"/>
        <v>476</v>
      </c>
      <c r="G331" s="59">
        <f t="shared" si="15"/>
        <v>1.4843299651260504</v>
      </c>
      <c r="H331" s="1" t="str">
        <f t="shared" si="17"/>
        <v>Rendah</v>
      </c>
      <c r="I331" s="6"/>
      <c r="J331" s="74">
        <f t="shared" si="18"/>
        <v>476</v>
      </c>
      <c r="K331" s="74">
        <f t="shared" si="19"/>
        <v>14</v>
      </c>
      <c r="L331" s="1">
        <f>22*21</f>
        <v>462</v>
      </c>
    </row>
    <row r="332" spans="1:12" x14ac:dyDescent="0.25">
      <c r="A332" s="1">
        <v>954</v>
      </c>
      <c r="B332" s="1" t="s">
        <v>3</v>
      </c>
      <c r="C332" s="1">
        <v>0</v>
      </c>
      <c r="D332" s="1">
        <v>559.80454699999996</v>
      </c>
      <c r="E332" s="1" t="s">
        <v>9</v>
      </c>
      <c r="F332" s="74">
        <f t="shared" si="16"/>
        <v>721.21212121212125</v>
      </c>
      <c r="G332" s="59">
        <f t="shared" si="15"/>
        <v>1.3971592475546217</v>
      </c>
      <c r="H332" s="1" t="str">
        <f t="shared" si="17"/>
        <v>Rendah</v>
      </c>
      <c r="I332" s="6"/>
      <c r="J332" s="74">
        <f t="shared" si="18"/>
        <v>721.21212121212125</v>
      </c>
      <c r="K332" s="74">
        <f t="shared" si="19"/>
        <v>21.212121212121211</v>
      </c>
      <c r="L332" s="1">
        <f>28*25</f>
        <v>700</v>
      </c>
    </row>
    <row r="333" spans="1:12" x14ac:dyDescent="0.25">
      <c r="A333" s="1">
        <v>959</v>
      </c>
      <c r="B333" s="1" t="s">
        <v>3</v>
      </c>
      <c r="C333" s="1">
        <v>0</v>
      </c>
      <c r="D333" s="1">
        <v>355.689975</v>
      </c>
      <c r="E333" s="1" t="s">
        <v>9</v>
      </c>
      <c r="F333" s="74">
        <f t="shared" si="16"/>
        <v>643.93939393939399</v>
      </c>
      <c r="G333" s="59">
        <f t="shared" si="15"/>
        <v>0.99425809482352945</v>
      </c>
      <c r="H333" s="1" t="str">
        <f t="shared" si="17"/>
        <v>Rendah</v>
      </c>
      <c r="I333" s="6"/>
      <c r="J333" s="74">
        <f t="shared" si="18"/>
        <v>643.93939393939399</v>
      </c>
      <c r="K333" s="74">
        <f t="shared" si="19"/>
        <v>18.939393939393938</v>
      </c>
      <c r="L333" s="1">
        <f>25*25</f>
        <v>625</v>
      </c>
    </row>
    <row r="334" spans="1:12" x14ac:dyDescent="0.25">
      <c r="A334" s="1">
        <v>960</v>
      </c>
      <c r="B334" s="1" t="s">
        <v>3</v>
      </c>
      <c r="C334" s="1">
        <v>0</v>
      </c>
      <c r="D334" s="1">
        <v>490.70788700000003</v>
      </c>
      <c r="E334" s="1" t="s">
        <v>9</v>
      </c>
      <c r="F334" s="74">
        <f t="shared" si="16"/>
        <v>340</v>
      </c>
      <c r="G334" s="59">
        <f t="shared" si="15"/>
        <v>2.5978652841176473</v>
      </c>
      <c r="H334" s="1" t="str">
        <f t="shared" si="17"/>
        <v>Tinggi</v>
      </c>
      <c r="I334" s="6"/>
      <c r="J334" s="74">
        <f t="shared" si="18"/>
        <v>340</v>
      </c>
      <c r="K334" s="74">
        <f t="shared" si="19"/>
        <v>10</v>
      </c>
      <c r="L334" s="1">
        <f>22*15</f>
        <v>330</v>
      </c>
    </row>
    <row r="335" spans="1:12" x14ac:dyDescent="0.25">
      <c r="A335" s="1">
        <v>961</v>
      </c>
      <c r="B335" s="1" t="s">
        <v>3</v>
      </c>
      <c r="C335" s="1">
        <v>0</v>
      </c>
      <c r="D335" s="1">
        <v>357.20522499999998</v>
      </c>
      <c r="E335" s="1" t="s">
        <v>9</v>
      </c>
      <c r="F335" s="74">
        <f t="shared" si="16"/>
        <v>545.030303030303</v>
      </c>
      <c r="G335" s="59">
        <f t="shared" si="15"/>
        <v>1.1796947828866895</v>
      </c>
      <c r="H335" s="1" t="str">
        <f t="shared" si="17"/>
        <v>Rendah</v>
      </c>
      <c r="I335" s="6"/>
      <c r="J335" s="74">
        <f t="shared" si="18"/>
        <v>545.030303030303</v>
      </c>
      <c r="K335" s="74">
        <f t="shared" si="19"/>
        <v>16.030303030303031</v>
      </c>
      <c r="L335" s="1">
        <f>23*23</f>
        <v>529</v>
      </c>
    </row>
    <row r="336" spans="1:12" x14ac:dyDescent="0.25">
      <c r="A336" s="1">
        <v>962</v>
      </c>
      <c r="B336" s="1" t="s">
        <v>3</v>
      </c>
      <c r="C336" s="1">
        <v>0</v>
      </c>
      <c r="D336" s="1">
        <v>1681.1651569999999</v>
      </c>
      <c r="E336" s="1" t="s">
        <v>9</v>
      </c>
      <c r="F336" s="74">
        <f t="shared" si="16"/>
        <v>884</v>
      </c>
      <c r="G336" s="59">
        <f t="shared" si="15"/>
        <v>3.423186971266968</v>
      </c>
      <c r="H336" s="1" t="str">
        <f t="shared" si="17"/>
        <v>Tinggi</v>
      </c>
      <c r="I336" s="6"/>
      <c r="J336" s="74">
        <f t="shared" si="18"/>
        <v>884</v>
      </c>
      <c r="K336" s="74">
        <f t="shared" si="19"/>
        <v>26</v>
      </c>
      <c r="L336" s="1">
        <f>33*26</f>
        <v>858</v>
      </c>
    </row>
    <row r="337" spans="1:12" x14ac:dyDescent="0.25">
      <c r="A337" s="1">
        <v>966</v>
      </c>
      <c r="B337" s="1" t="s">
        <v>3</v>
      </c>
      <c r="C337" s="1">
        <v>0</v>
      </c>
      <c r="D337" s="1">
        <v>1002.958995</v>
      </c>
      <c r="E337" s="1" t="s">
        <v>9</v>
      </c>
      <c r="F337" s="74">
        <f t="shared" si="16"/>
        <v>793.33333333333337</v>
      </c>
      <c r="G337" s="59">
        <f t="shared" si="15"/>
        <v>2.2756212491596637</v>
      </c>
      <c r="H337" s="1" t="str">
        <f t="shared" si="17"/>
        <v>Tinggi</v>
      </c>
      <c r="I337" s="6"/>
      <c r="J337" s="74">
        <f t="shared" si="18"/>
        <v>793.33333333333337</v>
      </c>
      <c r="K337" s="74">
        <f t="shared" si="19"/>
        <v>23.333333333333332</v>
      </c>
      <c r="L337" s="1">
        <f>22*35</f>
        <v>770</v>
      </c>
    </row>
    <row r="338" spans="1:12" x14ac:dyDescent="0.25">
      <c r="A338" s="1">
        <v>970</v>
      </c>
      <c r="B338" s="1" t="s">
        <v>3</v>
      </c>
      <c r="C338" s="1">
        <v>0</v>
      </c>
      <c r="D338" s="1">
        <v>427.442611</v>
      </c>
      <c r="E338" s="1" t="s">
        <v>9</v>
      </c>
      <c r="F338" s="74">
        <f t="shared" si="16"/>
        <v>463.63636363636363</v>
      </c>
      <c r="G338" s="59">
        <f t="shared" si="15"/>
        <v>1.6594830780000001</v>
      </c>
      <c r="H338" s="1" t="str">
        <f t="shared" si="17"/>
        <v>Rendah</v>
      </c>
      <c r="I338" s="6"/>
      <c r="J338" s="74">
        <f t="shared" si="18"/>
        <v>463.63636363636363</v>
      </c>
      <c r="K338" s="74">
        <f t="shared" si="19"/>
        <v>13.636363636363637</v>
      </c>
      <c r="L338" s="1">
        <f>15*30</f>
        <v>450</v>
      </c>
    </row>
    <row r="339" spans="1:12" x14ac:dyDescent="0.25">
      <c r="A339" s="1">
        <v>971</v>
      </c>
      <c r="B339" s="1" t="s">
        <v>3</v>
      </c>
      <c r="C339" s="1">
        <v>0</v>
      </c>
      <c r="D339" s="1">
        <v>1624.827655</v>
      </c>
      <c r="E339" s="1" t="s">
        <v>9</v>
      </c>
      <c r="F339" s="74">
        <f t="shared" si="16"/>
        <v>403.87878787878788</v>
      </c>
      <c r="G339" s="59">
        <f t="shared" si="15"/>
        <v>7.2415038045468192</v>
      </c>
      <c r="H339" s="1" t="str">
        <f t="shared" si="17"/>
        <v>Tinggi</v>
      </c>
      <c r="I339" s="6"/>
      <c r="J339" s="74">
        <f t="shared" si="18"/>
        <v>403.87878787878788</v>
      </c>
      <c r="K339" s="74">
        <f t="shared" si="19"/>
        <v>11.878787878787879</v>
      </c>
      <c r="L339" s="1">
        <f>14*28</f>
        <v>392</v>
      </c>
    </row>
    <row r="340" spans="1:12" x14ac:dyDescent="0.25">
      <c r="A340" s="1">
        <v>973</v>
      </c>
      <c r="B340" s="1" t="s">
        <v>3</v>
      </c>
      <c r="C340" s="1">
        <v>0</v>
      </c>
      <c r="D340" s="1">
        <v>1350.9603629999999</v>
      </c>
      <c r="E340" s="1" t="s">
        <v>9</v>
      </c>
      <c r="F340" s="74">
        <f t="shared" si="16"/>
        <v>403.87878787878788</v>
      </c>
      <c r="G340" s="59">
        <f t="shared" si="15"/>
        <v>6.0209367918817529</v>
      </c>
      <c r="H340" s="1" t="str">
        <f t="shared" si="17"/>
        <v>Tinggi</v>
      </c>
      <c r="I340" s="6"/>
      <c r="J340" s="74">
        <f t="shared" si="18"/>
        <v>403.87878787878788</v>
      </c>
      <c r="K340" s="74">
        <f t="shared" si="19"/>
        <v>11.878787878787879</v>
      </c>
      <c r="L340" s="1">
        <f>14*28</f>
        <v>392</v>
      </c>
    </row>
    <row r="341" spans="1:12" x14ac:dyDescent="0.25">
      <c r="A341" s="1">
        <v>977</v>
      </c>
      <c r="B341" s="1" t="s">
        <v>3</v>
      </c>
      <c r="C341" s="1">
        <v>0</v>
      </c>
      <c r="D341" s="1">
        <v>458.15398800000003</v>
      </c>
      <c r="E341" s="1" t="s">
        <v>9</v>
      </c>
      <c r="F341" s="74">
        <f t="shared" si="16"/>
        <v>721.21212121212125</v>
      </c>
      <c r="G341" s="59">
        <f t="shared" si="15"/>
        <v>1.1434599532436975</v>
      </c>
      <c r="H341" s="1" t="str">
        <f t="shared" si="17"/>
        <v>Rendah</v>
      </c>
      <c r="I341" s="6"/>
      <c r="J341" s="74">
        <f t="shared" si="18"/>
        <v>721.21212121212125</v>
      </c>
      <c r="K341" s="74">
        <f t="shared" si="19"/>
        <v>21.212121212121211</v>
      </c>
      <c r="L341" s="1">
        <f>28*25</f>
        <v>700</v>
      </c>
    </row>
    <row r="342" spans="1:12" x14ac:dyDescent="0.25">
      <c r="A342" s="1">
        <v>982</v>
      </c>
      <c r="B342" s="1" t="s">
        <v>3</v>
      </c>
      <c r="C342" s="1">
        <v>0</v>
      </c>
      <c r="D342" s="1">
        <v>422.81304899999998</v>
      </c>
      <c r="E342" s="1" t="s">
        <v>9</v>
      </c>
      <c r="F342" s="74">
        <f t="shared" si="16"/>
        <v>1390.909090909091</v>
      </c>
      <c r="G342" s="59">
        <f t="shared" si="15"/>
        <v>0.54716982811764703</v>
      </c>
      <c r="H342" s="1" t="str">
        <f t="shared" si="17"/>
        <v>Rendah</v>
      </c>
      <c r="I342" s="6"/>
      <c r="J342" s="74">
        <f t="shared" si="18"/>
        <v>1390.909090909091</v>
      </c>
      <c r="K342" s="74">
        <f t="shared" si="19"/>
        <v>40.909090909090907</v>
      </c>
      <c r="L342" s="1">
        <f>25*54</f>
        <v>1350</v>
      </c>
    </row>
    <row r="343" spans="1:12" x14ac:dyDescent="0.25">
      <c r="A343" s="1">
        <v>1081</v>
      </c>
      <c r="B343" s="1" t="s">
        <v>3</v>
      </c>
      <c r="C343" s="1">
        <v>0</v>
      </c>
      <c r="D343" s="1">
        <v>383.27529600000003</v>
      </c>
      <c r="E343" s="1" t="s">
        <v>9</v>
      </c>
      <c r="F343" s="74">
        <f t="shared" si="16"/>
        <v>302.90909090909093</v>
      </c>
      <c r="G343" s="59">
        <f t="shared" si="15"/>
        <v>2.2775662847539015</v>
      </c>
      <c r="H343" s="1" t="str">
        <f t="shared" si="17"/>
        <v>Tinggi</v>
      </c>
      <c r="I343" s="6"/>
      <c r="J343" s="74">
        <f t="shared" si="18"/>
        <v>302.90909090909093</v>
      </c>
      <c r="K343" s="74">
        <f t="shared" si="19"/>
        <v>8.9090909090909083</v>
      </c>
      <c r="L343" s="1">
        <f>21*14</f>
        <v>294</v>
      </c>
    </row>
    <row r="344" spans="1:12" x14ac:dyDescent="0.25">
      <c r="A344" s="1">
        <v>1084</v>
      </c>
      <c r="B344" s="1" t="s">
        <v>3</v>
      </c>
      <c r="C344" s="1">
        <v>0</v>
      </c>
      <c r="D344" s="1">
        <v>13.793184999999999</v>
      </c>
      <c r="E344" s="1" t="s">
        <v>9</v>
      </c>
      <c r="F344" s="74">
        <f t="shared" si="16"/>
        <v>445.09090909090907</v>
      </c>
      <c r="G344" s="59">
        <f t="shared" si="15"/>
        <v>5.5781262867647056E-2</v>
      </c>
      <c r="H344" s="1" t="str">
        <f t="shared" si="17"/>
        <v>Rendah</v>
      </c>
      <c r="I344" s="6"/>
      <c r="J344" s="74">
        <f t="shared" si="18"/>
        <v>445.09090909090907</v>
      </c>
      <c r="K344" s="74">
        <f t="shared" si="19"/>
        <v>13.090909090909092</v>
      </c>
      <c r="L344" s="1">
        <f>27*16</f>
        <v>432</v>
      </c>
    </row>
    <row r="345" spans="1:12" x14ac:dyDescent="0.25">
      <c r="A345" s="1">
        <v>1101</v>
      </c>
      <c r="B345" s="1" t="s">
        <v>3</v>
      </c>
      <c r="C345" s="1">
        <v>0</v>
      </c>
      <c r="D345" s="1">
        <v>35.389436000000003</v>
      </c>
      <c r="E345" s="1" t="s">
        <v>9</v>
      </c>
      <c r="F345" s="74">
        <f t="shared" si="16"/>
        <v>884</v>
      </c>
      <c r="G345" s="59">
        <f t="shared" si="15"/>
        <v>7.2059937556561093E-2</v>
      </c>
      <c r="H345" s="1" t="str">
        <f t="shared" si="17"/>
        <v>Rendah</v>
      </c>
      <c r="I345" s="6"/>
      <c r="J345" s="74">
        <f t="shared" si="18"/>
        <v>884</v>
      </c>
      <c r="K345" s="74">
        <f t="shared" si="19"/>
        <v>26</v>
      </c>
      <c r="L345" s="1">
        <f>33*26</f>
        <v>858</v>
      </c>
    </row>
    <row r="346" spans="1:12" x14ac:dyDescent="0.25">
      <c r="A346" s="1">
        <v>1102</v>
      </c>
      <c r="B346" s="1" t="s">
        <v>3</v>
      </c>
      <c r="C346" s="1">
        <v>0</v>
      </c>
      <c r="D346" s="1">
        <v>21.422989000000001</v>
      </c>
      <c r="E346" s="1" t="s">
        <v>9</v>
      </c>
      <c r="F346" s="74">
        <f t="shared" si="16"/>
        <v>793.33333333333337</v>
      </c>
      <c r="G346" s="59">
        <f t="shared" si="15"/>
        <v>4.8606781764705884E-2</v>
      </c>
      <c r="H346" s="1" t="str">
        <f t="shared" si="17"/>
        <v>Rendah</v>
      </c>
      <c r="I346" s="6"/>
      <c r="J346" s="74">
        <f t="shared" si="18"/>
        <v>793.33333333333337</v>
      </c>
      <c r="K346" s="74">
        <f t="shared" si="19"/>
        <v>23.333333333333332</v>
      </c>
      <c r="L346" s="1">
        <f>22*35</f>
        <v>770</v>
      </c>
    </row>
    <row r="347" spans="1:12" x14ac:dyDescent="0.25">
      <c r="A347" s="1">
        <v>1103</v>
      </c>
      <c r="B347" s="1" t="s">
        <v>3</v>
      </c>
      <c r="C347" s="1">
        <v>0</v>
      </c>
      <c r="D347" s="1">
        <v>35.373044999999998</v>
      </c>
      <c r="E347" s="1" t="s">
        <v>9</v>
      </c>
      <c r="F347" s="74">
        <f t="shared" si="16"/>
        <v>463.63636363636363</v>
      </c>
      <c r="G347" s="59">
        <f t="shared" si="15"/>
        <v>0.13733064529411765</v>
      </c>
      <c r="H347" s="1" t="str">
        <f t="shared" si="17"/>
        <v>Rendah</v>
      </c>
      <c r="I347" s="6"/>
      <c r="J347" s="74">
        <f t="shared" si="18"/>
        <v>463.63636363636363</v>
      </c>
      <c r="K347" s="74">
        <f t="shared" si="19"/>
        <v>13.636363636363637</v>
      </c>
      <c r="L347" s="1">
        <f>15*30</f>
        <v>450</v>
      </c>
    </row>
    <row r="348" spans="1:12" x14ac:dyDescent="0.25">
      <c r="A348" s="1">
        <v>1104</v>
      </c>
      <c r="B348" s="1" t="s">
        <v>3</v>
      </c>
      <c r="C348" s="1">
        <v>0</v>
      </c>
      <c r="D348" s="1">
        <v>23.359023000000001</v>
      </c>
      <c r="E348" s="1" t="s">
        <v>9</v>
      </c>
      <c r="F348" s="74">
        <f t="shared" si="16"/>
        <v>403.87878787878788</v>
      </c>
      <c r="G348" s="59">
        <f t="shared" si="15"/>
        <v>0.10410608990096039</v>
      </c>
      <c r="H348" s="1" t="str">
        <f t="shared" si="17"/>
        <v>Rendah</v>
      </c>
      <c r="I348" s="6"/>
      <c r="J348" s="74">
        <f t="shared" si="18"/>
        <v>403.87878787878788</v>
      </c>
      <c r="K348" s="74">
        <f t="shared" si="19"/>
        <v>11.878787878787879</v>
      </c>
      <c r="L348" s="1">
        <f>14*28</f>
        <v>392</v>
      </c>
    </row>
    <row r="349" spans="1:12" x14ac:dyDescent="0.25">
      <c r="A349" s="1">
        <v>1163</v>
      </c>
      <c r="B349" s="1" t="s">
        <v>3</v>
      </c>
      <c r="C349" s="1">
        <v>0</v>
      </c>
      <c r="D349" s="1">
        <v>70.243217000000001</v>
      </c>
      <c r="E349" s="1" t="s">
        <v>9</v>
      </c>
      <c r="F349" s="74">
        <f t="shared" si="16"/>
        <v>403.87878787878788</v>
      </c>
      <c r="G349" s="59">
        <f t="shared" si="15"/>
        <v>0.31305875523709487</v>
      </c>
      <c r="H349" s="1" t="str">
        <f t="shared" si="17"/>
        <v>Rendah</v>
      </c>
      <c r="I349" s="6"/>
      <c r="J349" s="74">
        <f t="shared" si="18"/>
        <v>403.87878787878788</v>
      </c>
      <c r="K349" s="74">
        <f t="shared" si="19"/>
        <v>11.878787878787879</v>
      </c>
      <c r="L349" s="1">
        <f>14*28</f>
        <v>392</v>
      </c>
    </row>
    <row r="350" spans="1:12" hidden="1" x14ac:dyDescent="0.25">
      <c r="A350">
        <v>465</v>
      </c>
      <c r="B350" t="s">
        <v>3</v>
      </c>
      <c r="C350">
        <v>0</v>
      </c>
      <c r="D350">
        <v>191.41923399999999</v>
      </c>
      <c r="E350" t="s">
        <v>10</v>
      </c>
      <c r="F350"/>
      <c r="L350" s="6">
        <f>28*25</f>
        <v>700</v>
      </c>
    </row>
    <row r="351" spans="1:12" hidden="1" x14ac:dyDescent="0.25">
      <c r="A351">
        <v>466</v>
      </c>
      <c r="B351" t="s">
        <v>3</v>
      </c>
      <c r="C351">
        <v>0</v>
      </c>
      <c r="D351">
        <v>1450.4565299999999</v>
      </c>
      <c r="E351" t="s">
        <v>10</v>
      </c>
      <c r="F351"/>
    </row>
    <row r="352" spans="1:12" hidden="1" x14ac:dyDescent="0.25">
      <c r="A352">
        <v>467</v>
      </c>
      <c r="B352" t="s">
        <v>3</v>
      </c>
      <c r="C352">
        <v>0</v>
      </c>
      <c r="D352">
        <v>1073.124626</v>
      </c>
      <c r="E352" t="s">
        <v>10</v>
      </c>
      <c r="F352"/>
    </row>
    <row r="353" spans="1:7" hidden="1" x14ac:dyDescent="0.25">
      <c r="A353">
        <v>468</v>
      </c>
      <c r="B353" t="s">
        <v>3</v>
      </c>
      <c r="C353">
        <v>0</v>
      </c>
      <c r="D353">
        <v>30.241996</v>
      </c>
      <c r="E353" t="s">
        <v>10</v>
      </c>
      <c r="F353"/>
    </row>
    <row r="354" spans="1:7" hidden="1" x14ac:dyDescent="0.25">
      <c r="A354">
        <v>469</v>
      </c>
      <c r="B354" t="s">
        <v>3</v>
      </c>
      <c r="C354">
        <v>0</v>
      </c>
      <c r="D354">
        <v>162.31551300000001</v>
      </c>
      <c r="E354" t="s">
        <v>10</v>
      </c>
      <c r="F354"/>
    </row>
    <row r="355" spans="1:7" hidden="1" x14ac:dyDescent="0.25">
      <c r="A355">
        <v>470</v>
      </c>
      <c r="B355" t="s">
        <v>3</v>
      </c>
      <c r="C355">
        <v>0</v>
      </c>
      <c r="D355">
        <v>512.38131699999997</v>
      </c>
      <c r="E355" t="s">
        <v>10</v>
      </c>
      <c r="F355"/>
    </row>
    <row r="356" spans="1:7" hidden="1" x14ac:dyDescent="0.25">
      <c r="A356">
        <v>471</v>
      </c>
      <c r="B356" t="s">
        <v>3</v>
      </c>
      <c r="C356">
        <v>0</v>
      </c>
      <c r="D356">
        <v>2187.6429840000001</v>
      </c>
      <c r="E356" t="s">
        <v>10</v>
      </c>
      <c r="F356"/>
    </row>
    <row r="357" spans="1:7" hidden="1" x14ac:dyDescent="0.25">
      <c r="A357">
        <v>434</v>
      </c>
      <c r="B357" t="s">
        <v>3</v>
      </c>
      <c r="C357">
        <v>0</v>
      </c>
      <c r="D357">
        <v>332.82996700000001</v>
      </c>
      <c r="E357" t="s">
        <v>11</v>
      </c>
      <c r="F357"/>
    </row>
    <row r="358" spans="1:7" hidden="1" x14ac:dyDescent="0.25">
      <c r="A358">
        <v>493</v>
      </c>
      <c r="B358" t="s">
        <v>3</v>
      </c>
      <c r="C358">
        <v>0</v>
      </c>
      <c r="D358">
        <v>268.65330399999999</v>
      </c>
      <c r="E358" t="s">
        <v>11</v>
      </c>
      <c r="F358"/>
    </row>
    <row r="359" spans="1:7" hidden="1" x14ac:dyDescent="0.25">
      <c r="A359">
        <v>903</v>
      </c>
      <c r="B359" t="s">
        <v>3</v>
      </c>
      <c r="C359">
        <v>0</v>
      </c>
      <c r="D359">
        <v>653.76439800000003</v>
      </c>
      <c r="E359" t="s">
        <v>11</v>
      </c>
      <c r="F359"/>
    </row>
    <row r="360" spans="1:7" hidden="1" x14ac:dyDescent="0.25">
      <c r="A360">
        <v>904</v>
      </c>
      <c r="B360" t="s">
        <v>3</v>
      </c>
      <c r="C360">
        <v>0</v>
      </c>
      <c r="D360">
        <v>42.165533000000003</v>
      </c>
      <c r="E360" t="s">
        <v>11</v>
      </c>
      <c r="F360"/>
    </row>
    <row r="361" spans="1:7" hidden="1" x14ac:dyDescent="0.25">
      <c r="A361">
        <v>42</v>
      </c>
      <c r="B361" t="s">
        <v>3</v>
      </c>
      <c r="C361">
        <v>0</v>
      </c>
      <c r="D361">
        <v>218.20440099999999</v>
      </c>
      <c r="E361" t="s">
        <v>12</v>
      </c>
      <c r="F361"/>
    </row>
    <row r="362" spans="1:7" hidden="1" x14ac:dyDescent="0.25">
      <c r="A362">
        <v>43</v>
      </c>
      <c r="B362" t="s">
        <v>3</v>
      </c>
      <c r="C362">
        <v>0</v>
      </c>
      <c r="D362">
        <v>214.45040399999999</v>
      </c>
      <c r="E362" t="s">
        <v>12</v>
      </c>
      <c r="F362"/>
    </row>
    <row r="364" spans="1:7" x14ac:dyDescent="0.25">
      <c r="D364">
        <f>SUM(D127:D349)</f>
        <v>177757.17360499996</v>
      </c>
    </row>
    <row r="365" spans="1:7" x14ac:dyDescent="0.25">
      <c r="F365" s="2" t="s">
        <v>78</v>
      </c>
      <c r="G365" s="2"/>
    </row>
    <row r="366" spans="1:7" x14ac:dyDescent="0.25">
      <c r="F366" s="2" t="s">
        <v>79</v>
      </c>
      <c r="G366" s="2"/>
    </row>
    <row r="367" spans="1:7" x14ac:dyDescent="0.25">
      <c r="F367"/>
    </row>
    <row r="368" spans="1:7" x14ac:dyDescent="0.25">
      <c r="F368"/>
    </row>
    <row r="369" spans="5:11" x14ac:dyDescent="0.25">
      <c r="F369" s="189" t="s">
        <v>30</v>
      </c>
      <c r="G369" s="190"/>
    </row>
    <row r="370" spans="5:11" x14ac:dyDescent="0.25">
      <c r="F370" s="14" t="s">
        <v>80</v>
      </c>
      <c r="G370" s="14" t="s">
        <v>31</v>
      </c>
      <c r="H370" s="20"/>
      <c r="I370" s="20"/>
      <c r="J370" s="20"/>
    </row>
    <row r="371" spans="5:11" x14ac:dyDescent="0.25">
      <c r="F371" s="14" t="s">
        <v>81</v>
      </c>
      <c r="G371" s="14" t="s">
        <v>32</v>
      </c>
    </row>
    <row r="372" spans="5:11" x14ac:dyDescent="0.25">
      <c r="F372" s="14" t="s">
        <v>82</v>
      </c>
      <c r="G372" s="14" t="s">
        <v>33</v>
      </c>
      <c r="H372" s="82"/>
      <c r="I372" s="82"/>
    </row>
    <row r="373" spans="5:11" x14ac:dyDescent="0.25">
      <c r="F373" s="128" t="s">
        <v>90</v>
      </c>
      <c r="G373" s="82"/>
      <c r="H373" s="83"/>
      <c r="I373" s="83"/>
      <c r="J373" s="83"/>
    </row>
    <row r="374" spans="5:11" x14ac:dyDescent="0.25">
      <c r="E374" t="s">
        <v>91</v>
      </c>
      <c r="F374" s="44"/>
      <c r="G374" s="82"/>
      <c r="H374" s="83"/>
      <c r="I374" s="83"/>
      <c r="J374" s="83"/>
    </row>
    <row r="376" spans="5:11" x14ac:dyDescent="0.25">
      <c r="F376" t="str">
        <f>IF(G127&gt;2,"Tinggi",IF(AND(G127&gt;1.8,F81&lt;2),"Sedang",IF(AND(G127&gt;0,G127&lt;1.8),"Rendah","Rendah")))</f>
        <v>Rendah</v>
      </c>
    </row>
    <row r="377" spans="5:11" x14ac:dyDescent="0.25">
      <c r="F377" s="138" t="s">
        <v>107</v>
      </c>
    </row>
    <row r="379" spans="5:11" ht="28.5" x14ac:dyDescent="0.25">
      <c r="F379" s="129" t="s">
        <v>17</v>
      </c>
      <c r="G379" s="130" t="s">
        <v>104</v>
      </c>
      <c r="H379" s="130" t="s">
        <v>105</v>
      </c>
      <c r="I379" s="129" t="s">
        <v>29</v>
      </c>
      <c r="J379" s="130" t="s">
        <v>103</v>
      </c>
      <c r="K379" s="129" t="s">
        <v>96</v>
      </c>
    </row>
    <row r="380" spans="5:11" x14ac:dyDescent="0.25">
      <c r="F380" s="176">
        <v>1</v>
      </c>
      <c r="G380" s="133">
        <f>D364</f>
        <v>177757.17360499996</v>
      </c>
      <c r="H380" s="134">
        <f>H391</f>
        <v>447907</v>
      </c>
      <c r="I380" s="135">
        <f>AVERAGE(G$380:G385)</f>
        <v>93451.674764333293</v>
      </c>
      <c r="J380" s="135">
        <f>STDEV(G$380:G385)</f>
        <v>60489.457283637028</v>
      </c>
      <c r="K380" s="135">
        <f>(G380-I380)/J380</f>
        <v>1.3937221893950122</v>
      </c>
    </row>
    <row r="381" spans="5:11" x14ac:dyDescent="0.25">
      <c r="F381" s="176">
        <v>2</v>
      </c>
      <c r="G381" s="136">
        <v>154229.74080499989</v>
      </c>
      <c r="H381" s="134">
        <f>H392</f>
        <v>580289</v>
      </c>
      <c r="I381" s="135">
        <f>AVERAGE(G$380:G386)</f>
        <v>93451.674764333293</v>
      </c>
      <c r="J381" s="135">
        <f>STDEV(G$380:G386)</f>
        <v>60489.457283637028</v>
      </c>
      <c r="K381" s="135">
        <f t="shared" ref="K381:K385" si="20">(G381-I381)/J381</f>
        <v>1.0047712241106128</v>
      </c>
    </row>
    <row r="382" spans="5:11" x14ac:dyDescent="0.25">
      <c r="F382" s="137">
        <v>3</v>
      </c>
      <c r="G382" s="135">
        <v>60222.757444999988</v>
      </c>
      <c r="H382" s="134">
        <f>H393</f>
        <v>255151</v>
      </c>
      <c r="I382" s="135">
        <f>AVERAGE(G$380:G387)</f>
        <v>93451.674764333293</v>
      </c>
      <c r="J382" s="135">
        <f>STDEV(G$380:G387)</f>
        <v>60489.457283637028</v>
      </c>
      <c r="K382" s="135">
        <f t="shared" si="20"/>
        <v>-0.54933402962307687</v>
      </c>
    </row>
    <row r="383" spans="5:11" x14ac:dyDescent="0.25">
      <c r="F383" s="176">
        <v>4</v>
      </c>
      <c r="G383" s="135">
        <v>94089.337919999962</v>
      </c>
      <c r="H383" s="134">
        <f>H394</f>
        <v>319006</v>
      </c>
      <c r="I383" s="135">
        <f>AVERAGE(G$380:G388)</f>
        <v>93451.674764333293</v>
      </c>
      <c r="J383" s="135">
        <f>STDEV(G$380:G388)</f>
        <v>60489.457283637028</v>
      </c>
      <c r="K383" s="135">
        <f t="shared" si="20"/>
        <v>1.0541723868948694E-2</v>
      </c>
    </row>
    <row r="384" spans="5:11" x14ac:dyDescent="0.25">
      <c r="F384" s="137">
        <v>5</v>
      </c>
      <c r="G384" s="135">
        <v>42757.736084999997</v>
      </c>
      <c r="H384" s="134">
        <f>H390</f>
        <v>701523</v>
      </c>
      <c r="I384" s="135">
        <f>AVERAGE(G$380:G389)</f>
        <v>93451.674764333293</v>
      </c>
      <c r="J384" s="135">
        <f>STDEV(G$380:G389)</f>
        <v>60489.457283637028</v>
      </c>
      <c r="K384" s="135">
        <f t="shared" si="20"/>
        <v>-0.83806238236900976</v>
      </c>
    </row>
    <row r="385" spans="6:15" x14ac:dyDescent="0.25">
      <c r="F385" s="137">
        <v>6</v>
      </c>
      <c r="G385" s="135">
        <v>31653.302725999994</v>
      </c>
      <c r="H385" s="134">
        <f>H395</f>
        <v>396586</v>
      </c>
      <c r="I385" s="135">
        <f>AVERAGE(G$380:G390)</f>
        <v>93451.674764333293</v>
      </c>
      <c r="J385" s="135">
        <f>STDEV(G$380:G390)</f>
        <v>60489.457283637028</v>
      </c>
      <c r="K385" s="135">
        <f t="shared" si="20"/>
        <v>-1.0216387253824866</v>
      </c>
    </row>
    <row r="389" spans="6:15" x14ac:dyDescent="0.25">
      <c r="F389" s="124" t="s">
        <v>0</v>
      </c>
      <c r="G389" s="124" t="s">
        <v>1</v>
      </c>
      <c r="H389" s="124" t="s">
        <v>4</v>
      </c>
      <c r="I389" s="124" t="s">
        <v>17</v>
      </c>
      <c r="L389" t="s">
        <v>0</v>
      </c>
      <c r="M389" t="s">
        <v>1</v>
      </c>
      <c r="N389" t="s">
        <v>2</v>
      </c>
      <c r="O389" t="s">
        <v>17</v>
      </c>
    </row>
    <row r="390" spans="6:15" x14ac:dyDescent="0.25">
      <c r="F390" s="1">
        <v>0</v>
      </c>
      <c r="G390" s="1" t="s">
        <v>3</v>
      </c>
      <c r="H390" s="1">
        <v>701523</v>
      </c>
      <c r="I390" s="11">
        <v>5</v>
      </c>
      <c r="L390">
        <v>0</v>
      </c>
      <c r="M390" t="s">
        <v>3</v>
      </c>
      <c r="N390">
        <v>701523</v>
      </c>
      <c r="O390">
        <v>5</v>
      </c>
    </row>
    <row r="391" spans="6:15" x14ac:dyDescent="0.25">
      <c r="F391" s="1">
        <v>1</v>
      </c>
      <c r="G391" s="1" t="s">
        <v>3</v>
      </c>
      <c r="H391" s="1">
        <v>447907</v>
      </c>
      <c r="I391" s="11">
        <v>1</v>
      </c>
      <c r="L391">
        <v>1</v>
      </c>
      <c r="M391" t="s">
        <v>3</v>
      </c>
      <c r="N391">
        <v>447907</v>
      </c>
      <c r="O391">
        <v>1</v>
      </c>
    </row>
    <row r="392" spans="6:15" x14ac:dyDescent="0.25">
      <c r="F392" s="1">
        <v>2</v>
      </c>
      <c r="G392" s="1" t="s">
        <v>3</v>
      </c>
      <c r="H392" s="1">
        <v>580289</v>
      </c>
      <c r="I392" s="11">
        <v>2</v>
      </c>
      <c r="L392">
        <v>2</v>
      </c>
      <c r="M392" t="s">
        <v>3</v>
      </c>
      <c r="N392">
        <v>580289</v>
      </c>
      <c r="O392">
        <v>2</v>
      </c>
    </row>
    <row r="393" spans="6:15" x14ac:dyDescent="0.25">
      <c r="F393" s="1">
        <v>3</v>
      </c>
      <c r="G393" s="1" t="s">
        <v>3</v>
      </c>
      <c r="H393" s="1">
        <v>255151</v>
      </c>
      <c r="I393" s="11">
        <v>3</v>
      </c>
      <c r="L393">
        <v>3</v>
      </c>
      <c r="M393" t="s">
        <v>3</v>
      </c>
      <c r="N393">
        <v>255151</v>
      </c>
      <c r="O393">
        <v>3</v>
      </c>
    </row>
    <row r="394" spans="6:15" x14ac:dyDescent="0.25">
      <c r="F394" s="1">
        <v>4</v>
      </c>
      <c r="G394" s="1" t="s">
        <v>3</v>
      </c>
      <c r="H394" s="1">
        <v>319006</v>
      </c>
      <c r="I394" s="11">
        <v>4</v>
      </c>
      <c r="L394">
        <v>4</v>
      </c>
      <c r="M394" t="s">
        <v>3</v>
      </c>
      <c r="N394">
        <v>319006</v>
      </c>
      <c r="O394">
        <v>4</v>
      </c>
    </row>
    <row r="395" spans="6:15" x14ac:dyDescent="0.25">
      <c r="F395" s="1">
        <v>5</v>
      </c>
      <c r="G395" s="1" t="s">
        <v>3</v>
      </c>
      <c r="H395" s="1">
        <v>396586</v>
      </c>
      <c r="I395" s="11">
        <v>6</v>
      </c>
      <c r="L395">
        <v>5</v>
      </c>
      <c r="M395" t="s">
        <v>3</v>
      </c>
      <c r="N395">
        <v>396586</v>
      </c>
      <c r="O395">
        <v>6</v>
      </c>
    </row>
  </sheetData>
  <autoFilter ref="A4:E362">
    <filterColumn colId="4">
      <filters>
        <filter val="Perdagangan dan Jasa"/>
      </filters>
    </filterColumn>
  </autoFilter>
  <mergeCells count="1">
    <mergeCell ref="F369:G36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656"/>
  <sheetViews>
    <sheetView topLeftCell="A590" zoomScaleNormal="100" workbookViewId="0">
      <selection activeCell="F653" sqref="F653"/>
    </sheetView>
  </sheetViews>
  <sheetFormatPr defaultRowHeight="15" x14ac:dyDescent="0.25"/>
  <cols>
    <col min="2" max="2" width="10.140625" bestFit="1" customWidth="1"/>
    <col min="4" max="4" width="12" bestFit="1" customWidth="1"/>
    <col min="5" max="5" width="22.140625" bestFit="1" customWidth="1"/>
    <col min="6" max="6" width="29.5703125" customWidth="1"/>
    <col min="7" max="7" width="15.28515625" customWidth="1"/>
    <col min="8" max="8" width="14.28515625" customWidth="1"/>
    <col min="9" max="10" width="14.28515625" style="82" customWidth="1"/>
    <col min="11" max="11" width="10.42578125" bestFit="1" customWidth="1"/>
    <col min="12" max="12" width="11.42578125" customWidth="1"/>
  </cols>
  <sheetData>
    <row r="1" spans="1:13" x14ac:dyDescent="0.25">
      <c r="A1" s="44" t="s">
        <v>73</v>
      </c>
    </row>
    <row r="2" spans="1:13" x14ac:dyDescent="0.25">
      <c r="K2" s="2" t="s">
        <v>89</v>
      </c>
    </row>
    <row r="4" spans="1:13" ht="45" x14ac:dyDescent="0.25">
      <c r="A4" s="62" t="s">
        <v>0</v>
      </c>
      <c r="B4" s="62" t="s">
        <v>1</v>
      </c>
      <c r="C4" s="62" t="s">
        <v>2</v>
      </c>
      <c r="D4" s="62" t="s">
        <v>63</v>
      </c>
      <c r="E4" s="62" t="s">
        <v>5</v>
      </c>
      <c r="F4" s="80" t="s">
        <v>66</v>
      </c>
      <c r="G4" s="80" t="s">
        <v>64</v>
      </c>
      <c r="H4" s="80" t="s">
        <v>30</v>
      </c>
      <c r="I4" s="87"/>
      <c r="J4" s="87"/>
      <c r="K4" s="85" t="s">
        <v>86</v>
      </c>
      <c r="L4" s="86" t="s">
        <v>87</v>
      </c>
      <c r="M4" s="86" t="s">
        <v>88</v>
      </c>
    </row>
    <row r="5" spans="1:13" hidden="1" x14ac:dyDescent="0.25">
      <c r="A5" s="10">
        <v>198</v>
      </c>
      <c r="B5" s="10" t="s">
        <v>3</v>
      </c>
      <c r="C5" s="10">
        <v>0</v>
      </c>
      <c r="D5" s="10">
        <v>501.37449099999998</v>
      </c>
      <c r="E5" s="10" t="s">
        <v>6</v>
      </c>
      <c r="F5" s="10"/>
      <c r="G5" s="10"/>
      <c r="I5"/>
      <c r="J5"/>
    </row>
    <row r="6" spans="1:13" hidden="1" x14ac:dyDescent="0.25">
      <c r="A6" s="1">
        <v>301</v>
      </c>
      <c r="B6" s="1" t="s">
        <v>3</v>
      </c>
      <c r="C6" s="1">
        <v>0</v>
      </c>
      <c r="D6" s="1">
        <v>329.08296899999999</v>
      </c>
      <c r="E6" s="1" t="s">
        <v>6</v>
      </c>
      <c r="F6" s="1"/>
      <c r="G6" s="1"/>
      <c r="I6"/>
      <c r="J6"/>
    </row>
    <row r="7" spans="1:13" hidden="1" x14ac:dyDescent="0.25">
      <c r="A7" s="1">
        <v>669</v>
      </c>
      <c r="B7" s="1" t="s">
        <v>3</v>
      </c>
      <c r="C7" s="1">
        <v>0</v>
      </c>
      <c r="D7" s="1">
        <v>384.52137800000003</v>
      </c>
      <c r="E7" s="1" t="s">
        <v>6</v>
      </c>
      <c r="F7" s="1"/>
      <c r="G7" s="1"/>
      <c r="I7"/>
      <c r="J7"/>
    </row>
    <row r="8" spans="1:13" hidden="1" x14ac:dyDescent="0.25">
      <c r="A8" s="1">
        <v>670</v>
      </c>
      <c r="B8" s="1" t="s">
        <v>3</v>
      </c>
      <c r="C8" s="1">
        <v>0</v>
      </c>
      <c r="D8" s="1">
        <v>622.82235600000001</v>
      </c>
      <c r="E8" s="1" t="s">
        <v>6</v>
      </c>
      <c r="F8" s="1"/>
      <c r="G8" s="1"/>
      <c r="I8"/>
      <c r="J8"/>
    </row>
    <row r="9" spans="1:13" hidden="1" x14ac:dyDescent="0.25">
      <c r="A9" s="1">
        <v>762</v>
      </c>
      <c r="B9" s="1" t="s">
        <v>3</v>
      </c>
      <c r="C9" s="1">
        <v>0</v>
      </c>
      <c r="D9" s="1">
        <v>392.890781</v>
      </c>
      <c r="E9" s="1" t="s">
        <v>6</v>
      </c>
      <c r="F9" s="1"/>
      <c r="G9" s="1"/>
      <c r="I9"/>
      <c r="J9"/>
    </row>
    <row r="10" spans="1:13" hidden="1" x14ac:dyDescent="0.25">
      <c r="A10" s="1">
        <v>92</v>
      </c>
      <c r="B10" s="1" t="s">
        <v>3</v>
      </c>
      <c r="C10" s="1">
        <v>0</v>
      </c>
      <c r="D10" s="1">
        <v>161.832481</v>
      </c>
      <c r="E10" s="1" t="s">
        <v>8</v>
      </c>
      <c r="F10" s="1"/>
      <c r="G10" s="1"/>
      <c r="I10"/>
      <c r="J10"/>
    </row>
    <row r="11" spans="1:13" hidden="1" x14ac:dyDescent="0.25">
      <c r="A11" s="1">
        <v>96</v>
      </c>
      <c r="B11" s="1" t="s">
        <v>3</v>
      </c>
      <c r="C11" s="1">
        <v>0</v>
      </c>
      <c r="D11" s="1">
        <v>242.48725400000001</v>
      </c>
      <c r="E11" s="1" t="s">
        <v>8</v>
      </c>
      <c r="F11" s="1"/>
      <c r="G11" s="1"/>
      <c r="I11"/>
      <c r="J11"/>
    </row>
    <row r="12" spans="1:13" hidden="1" x14ac:dyDescent="0.25">
      <c r="A12" s="1">
        <v>97</v>
      </c>
      <c r="B12" s="1" t="s">
        <v>3</v>
      </c>
      <c r="C12" s="1">
        <v>0</v>
      </c>
      <c r="D12" s="1">
        <v>947.32551799999999</v>
      </c>
      <c r="E12" s="1" t="s">
        <v>8</v>
      </c>
      <c r="F12" s="1"/>
      <c r="G12" s="1"/>
      <c r="I12"/>
      <c r="J12"/>
    </row>
    <row r="13" spans="1:13" hidden="1" x14ac:dyDescent="0.25">
      <c r="A13" s="1">
        <v>98</v>
      </c>
      <c r="B13" s="1" t="s">
        <v>3</v>
      </c>
      <c r="C13" s="1">
        <v>0</v>
      </c>
      <c r="D13" s="1">
        <v>178.268753</v>
      </c>
      <c r="E13" s="1" t="s">
        <v>8</v>
      </c>
      <c r="F13" s="1"/>
      <c r="G13" s="1"/>
      <c r="I13"/>
      <c r="J13"/>
    </row>
    <row r="14" spans="1:13" hidden="1" x14ac:dyDescent="0.25">
      <c r="A14" s="1">
        <v>99</v>
      </c>
      <c r="B14" s="1" t="s">
        <v>3</v>
      </c>
      <c r="C14" s="1">
        <v>0</v>
      </c>
      <c r="D14" s="1">
        <v>130.254797</v>
      </c>
      <c r="E14" s="1" t="s">
        <v>8</v>
      </c>
      <c r="F14" s="1"/>
      <c r="G14" s="1"/>
      <c r="I14"/>
      <c r="J14"/>
    </row>
    <row r="15" spans="1:13" hidden="1" x14ac:dyDescent="0.25">
      <c r="A15" s="1">
        <v>100</v>
      </c>
      <c r="B15" s="1" t="s">
        <v>3</v>
      </c>
      <c r="C15" s="1">
        <v>0</v>
      </c>
      <c r="D15" s="1">
        <v>354.37948899999998</v>
      </c>
      <c r="E15" s="1" t="s">
        <v>8</v>
      </c>
      <c r="F15" s="1"/>
      <c r="G15" s="1"/>
      <c r="I15"/>
      <c r="J15"/>
    </row>
    <row r="16" spans="1:13" hidden="1" x14ac:dyDescent="0.25">
      <c r="A16" s="1">
        <v>101</v>
      </c>
      <c r="B16" s="1" t="s">
        <v>3</v>
      </c>
      <c r="C16" s="1">
        <v>0</v>
      </c>
      <c r="D16" s="1">
        <v>2208.7185749999999</v>
      </c>
      <c r="E16" s="1" t="s">
        <v>8</v>
      </c>
      <c r="F16" s="1"/>
      <c r="G16" s="1"/>
      <c r="I16"/>
      <c r="J16"/>
    </row>
    <row r="17" spans="1:10" hidden="1" x14ac:dyDescent="0.25">
      <c r="A17" s="1">
        <v>102</v>
      </c>
      <c r="B17" s="1" t="s">
        <v>3</v>
      </c>
      <c r="C17" s="1">
        <v>0</v>
      </c>
      <c r="D17" s="1">
        <v>250.10104200000001</v>
      </c>
      <c r="E17" s="1" t="s">
        <v>8</v>
      </c>
      <c r="F17" s="1"/>
      <c r="G17" s="1"/>
      <c r="I17"/>
      <c r="J17"/>
    </row>
    <row r="18" spans="1:10" hidden="1" x14ac:dyDescent="0.25">
      <c r="A18" s="1">
        <v>103</v>
      </c>
      <c r="B18" s="1" t="s">
        <v>3</v>
      </c>
      <c r="C18" s="1">
        <v>0</v>
      </c>
      <c r="D18" s="1">
        <v>567.94468400000005</v>
      </c>
      <c r="E18" s="1" t="s">
        <v>8</v>
      </c>
      <c r="F18" s="1"/>
      <c r="G18" s="1"/>
      <c r="I18"/>
      <c r="J18"/>
    </row>
    <row r="19" spans="1:10" hidden="1" x14ac:dyDescent="0.25">
      <c r="A19" s="1">
        <v>104</v>
      </c>
      <c r="B19" s="1" t="s">
        <v>3</v>
      </c>
      <c r="C19" s="1">
        <v>0</v>
      </c>
      <c r="D19" s="1">
        <v>903.06380200000001</v>
      </c>
      <c r="E19" s="1" t="s">
        <v>8</v>
      </c>
      <c r="F19" s="1"/>
      <c r="G19" s="1"/>
      <c r="I19"/>
      <c r="J19"/>
    </row>
    <row r="20" spans="1:10" hidden="1" x14ac:dyDescent="0.25">
      <c r="A20" s="1">
        <v>105</v>
      </c>
      <c r="B20" s="1" t="s">
        <v>3</v>
      </c>
      <c r="C20" s="1">
        <v>0</v>
      </c>
      <c r="D20" s="1">
        <v>259.57713200000001</v>
      </c>
      <c r="E20" s="1" t="s">
        <v>8</v>
      </c>
      <c r="F20" s="1"/>
      <c r="G20" s="1"/>
      <c r="I20"/>
      <c r="J20"/>
    </row>
    <row r="21" spans="1:10" hidden="1" x14ac:dyDescent="0.25">
      <c r="A21" s="1">
        <v>106</v>
      </c>
      <c r="B21" s="1" t="s">
        <v>3</v>
      </c>
      <c r="C21" s="1">
        <v>0</v>
      </c>
      <c r="D21" s="1">
        <v>424.131393</v>
      </c>
      <c r="E21" s="1" t="s">
        <v>8</v>
      </c>
      <c r="F21" s="1"/>
      <c r="G21" s="1"/>
      <c r="I21"/>
      <c r="J21"/>
    </row>
    <row r="22" spans="1:10" hidden="1" x14ac:dyDescent="0.25">
      <c r="A22" s="1">
        <v>107</v>
      </c>
      <c r="B22" s="1" t="s">
        <v>3</v>
      </c>
      <c r="C22" s="1">
        <v>0</v>
      </c>
      <c r="D22" s="1">
        <v>236.013577</v>
      </c>
      <c r="E22" s="1" t="s">
        <v>8</v>
      </c>
      <c r="F22" s="1"/>
      <c r="G22" s="1"/>
      <c r="I22"/>
      <c r="J22"/>
    </row>
    <row r="23" spans="1:10" hidden="1" x14ac:dyDescent="0.25">
      <c r="A23" s="1">
        <v>108</v>
      </c>
      <c r="B23" s="1" t="s">
        <v>3</v>
      </c>
      <c r="C23" s="1">
        <v>0</v>
      </c>
      <c r="D23" s="1">
        <v>422.37987700000002</v>
      </c>
      <c r="E23" s="1" t="s">
        <v>8</v>
      </c>
      <c r="F23" s="1"/>
      <c r="G23" s="1"/>
      <c r="I23"/>
      <c r="J23"/>
    </row>
    <row r="24" spans="1:10" hidden="1" x14ac:dyDescent="0.25">
      <c r="A24" s="1">
        <v>109</v>
      </c>
      <c r="B24" s="1" t="s">
        <v>3</v>
      </c>
      <c r="C24" s="1">
        <v>0</v>
      </c>
      <c r="D24" s="1">
        <v>65.965354000000005</v>
      </c>
      <c r="E24" s="1" t="s">
        <v>8</v>
      </c>
      <c r="F24" s="1"/>
      <c r="G24" s="1"/>
      <c r="I24"/>
      <c r="J24"/>
    </row>
    <row r="25" spans="1:10" hidden="1" x14ac:dyDescent="0.25">
      <c r="A25" s="1">
        <v>110</v>
      </c>
      <c r="B25" s="1" t="s">
        <v>3</v>
      </c>
      <c r="C25" s="1">
        <v>0</v>
      </c>
      <c r="D25" s="1">
        <v>771.31965700000001</v>
      </c>
      <c r="E25" s="1" t="s">
        <v>8</v>
      </c>
      <c r="F25" s="1"/>
      <c r="G25" s="1"/>
      <c r="I25"/>
      <c r="J25"/>
    </row>
    <row r="26" spans="1:10" hidden="1" x14ac:dyDescent="0.25">
      <c r="A26" s="1">
        <v>111</v>
      </c>
      <c r="B26" s="1" t="s">
        <v>3</v>
      </c>
      <c r="C26" s="1">
        <v>0</v>
      </c>
      <c r="D26" s="1">
        <v>211.05518000000001</v>
      </c>
      <c r="E26" s="1" t="s">
        <v>8</v>
      </c>
      <c r="F26" s="1"/>
      <c r="G26" s="1"/>
      <c r="I26"/>
      <c r="J26"/>
    </row>
    <row r="27" spans="1:10" hidden="1" x14ac:dyDescent="0.25">
      <c r="A27" s="1">
        <v>112</v>
      </c>
      <c r="B27" s="1" t="s">
        <v>3</v>
      </c>
      <c r="C27" s="1">
        <v>0</v>
      </c>
      <c r="D27" s="1">
        <v>557.66086600000006</v>
      </c>
      <c r="E27" s="1" t="s">
        <v>8</v>
      </c>
      <c r="F27" s="1"/>
      <c r="G27" s="1"/>
      <c r="I27"/>
      <c r="J27"/>
    </row>
    <row r="28" spans="1:10" hidden="1" x14ac:dyDescent="0.25">
      <c r="A28" s="1">
        <v>113</v>
      </c>
      <c r="B28" s="1" t="s">
        <v>3</v>
      </c>
      <c r="C28" s="1">
        <v>0</v>
      </c>
      <c r="D28" s="1">
        <v>291.37016799999998</v>
      </c>
      <c r="E28" s="1" t="s">
        <v>8</v>
      </c>
      <c r="F28" s="1"/>
      <c r="G28" s="1"/>
      <c r="I28"/>
      <c r="J28"/>
    </row>
    <row r="29" spans="1:10" hidden="1" x14ac:dyDescent="0.25">
      <c r="A29" s="1">
        <v>114</v>
      </c>
      <c r="B29" s="1" t="s">
        <v>3</v>
      </c>
      <c r="C29" s="1">
        <v>0</v>
      </c>
      <c r="D29" s="1">
        <v>167.63481400000001</v>
      </c>
      <c r="E29" s="1" t="s">
        <v>8</v>
      </c>
      <c r="F29" s="1"/>
      <c r="G29" s="1"/>
      <c r="I29"/>
      <c r="J29"/>
    </row>
    <row r="30" spans="1:10" hidden="1" x14ac:dyDescent="0.25">
      <c r="A30" s="1">
        <v>116</v>
      </c>
      <c r="B30" s="1" t="s">
        <v>3</v>
      </c>
      <c r="C30" s="1">
        <v>0</v>
      </c>
      <c r="D30" s="1">
        <v>209.59383299999999</v>
      </c>
      <c r="E30" s="1" t="s">
        <v>8</v>
      </c>
      <c r="F30" s="1"/>
      <c r="G30" s="1"/>
      <c r="I30"/>
      <c r="J30"/>
    </row>
    <row r="31" spans="1:10" hidden="1" x14ac:dyDescent="0.25">
      <c r="A31" s="1">
        <v>118</v>
      </c>
      <c r="B31" s="1" t="s">
        <v>3</v>
      </c>
      <c r="C31" s="1">
        <v>0</v>
      </c>
      <c r="D31" s="1">
        <v>265.73844200000002</v>
      </c>
      <c r="E31" s="1" t="s">
        <v>8</v>
      </c>
      <c r="F31" s="1"/>
      <c r="G31" s="1"/>
      <c r="I31"/>
      <c r="J31"/>
    </row>
    <row r="32" spans="1:10" hidden="1" x14ac:dyDescent="0.25">
      <c r="A32" s="1">
        <v>119</v>
      </c>
      <c r="B32" s="1" t="s">
        <v>3</v>
      </c>
      <c r="C32" s="1">
        <v>0</v>
      </c>
      <c r="D32" s="1">
        <v>787.81631100000004</v>
      </c>
      <c r="E32" s="1" t="s">
        <v>8</v>
      </c>
      <c r="F32" s="1"/>
      <c r="G32" s="1"/>
      <c r="I32"/>
      <c r="J32"/>
    </row>
    <row r="33" spans="1:10" hidden="1" x14ac:dyDescent="0.25">
      <c r="A33" s="1">
        <v>120</v>
      </c>
      <c r="B33" s="1" t="s">
        <v>3</v>
      </c>
      <c r="C33" s="1">
        <v>0</v>
      </c>
      <c r="D33" s="1">
        <v>63.931719000000001</v>
      </c>
      <c r="E33" s="1" t="s">
        <v>8</v>
      </c>
      <c r="F33" s="1"/>
      <c r="G33" s="1"/>
      <c r="I33"/>
      <c r="J33"/>
    </row>
    <row r="34" spans="1:10" hidden="1" x14ac:dyDescent="0.25">
      <c r="A34" s="1">
        <v>121</v>
      </c>
      <c r="B34" s="1" t="s">
        <v>3</v>
      </c>
      <c r="C34" s="1">
        <v>0</v>
      </c>
      <c r="D34" s="1">
        <v>239.372049</v>
      </c>
      <c r="E34" s="1" t="s">
        <v>8</v>
      </c>
      <c r="F34" s="1"/>
      <c r="G34" s="1"/>
      <c r="I34"/>
      <c r="J34"/>
    </row>
    <row r="35" spans="1:10" hidden="1" x14ac:dyDescent="0.25">
      <c r="A35" s="1">
        <v>122</v>
      </c>
      <c r="B35" s="1" t="s">
        <v>3</v>
      </c>
      <c r="C35" s="1">
        <v>0</v>
      </c>
      <c r="D35" s="1">
        <v>276.59700500000002</v>
      </c>
      <c r="E35" s="1" t="s">
        <v>8</v>
      </c>
      <c r="F35" s="1"/>
      <c r="G35" s="1"/>
      <c r="I35"/>
      <c r="J35"/>
    </row>
    <row r="36" spans="1:10" hidden="1" x14ac:dyDescent="0.25">
      <c r="A36" s="1">
        <v>123</v>
      </c>
      <c r="B36" s="1" t="s">
        <v>3</v>
      </c>
      <c r="C36" s="1">
        <v>0</v>
      </c>
      <c r="D36" s="1">
        <v>182.169523</v>
      </c>
      <c r="E36" s="1" t="s">
        <v>8</v>
      </c>
      <c r="F36" s="1"/>
      <c r="G36" s="1"/>
      <c r="I36"/>
      <c r="J36"/>
    </row>
    <row r="37" spans="1:10" hidden="1" x14ac:dyDescent="0.25">
      <c r="A37" s="1">
        <v>124</v>
      </c>
      <c r="B37" s="1" t="s">
        <v>3</v>
      </c>
      <c r="C37" s="1">
        <v>0</v>
      </c>
      <c r="D37" s="1">
        <v>449.81468799999999</v>
      </c>
      <c r="E37" s="1" t="s">
        <v>8</v>
      </c>
      <c r="F37" s="1"/>
      <c r="G37" s="1"/>
      <c r="I37"/>
      <c r="J37"/>
    </row>
    <row r="38" spans="1:10" hidden="1" x14ac:dyDescent="0.25">
      <c r="A38" s="1">
        <v>129</v>
      </c>
      <c r="B38" s="1" t="s">
        <v>3</v>
      </c>
      <c r="C38" s="1">
        <v>0</v>
      </c>
      <c r="D38" s="1">
        <v>1762.7275400000001</v>
      </c>
      <c r="E38" s="1" t="s">
        <v>8</v>
      </c>
      <c r="F38" s="1"/>
      <c r="G38" s="1"/>
      <c r="I38"/>
      <c r="J38"/>
    </row>
    <row r="39" spans="1:10" hidden="1" x14ac:dyDescent="0.25">
      <c r="A39" s="1">
        <v>130</v>
      </c>
      <c r="B39" s="1" t="s">
        <v>3</v>
      </c>
      <c r="C39" s="1">
        <v>0</v>
      </c>
      <c r="D39" s="1">
        <v>638.91592800000001</v>
      </c>
      <c r="E39" s="1" t="s">
        <v>8</v>
      </c>
      <c r="F39" s="1"/>
      <c r="G39" s="1"/>
      <c r="I39"/>
      <c r="J39"/>
    </row>
    <row r="40" spans="1:10" hidden="1" x14ac:dyDescent="0.25">
      <c r="A40" s="1">
        <v>131</v>
      </c>
      <c r="B40" s="1" t="s">
        <v>3</v>
      </c>
      <c r="C40" s="1">
        <v>0</v>
      </c>
      <c r="D40" s="1">
        <v>401.03078799999997</v>
      </c>
      <c r="E40" s="1" t="s">
        <v>8</v>
      </c>
      <c r="F40" s="1"/>
      <c r="G40" s="1"/>
      <c r="I40"/>
      <c r="J40"/>
    </row>
    <row r="41" spans="1:10" hidden="1" x14ac:dyDescent="0.25">
      <c r="A41" s="1">
        <v>132</v>
      </c>
      <c r="B41" s="1" t="s">
        <v>3</v>
      </c>
      <c r="C41" s="1">
        <v>0</v>
      </c>
      <c r="D41" s="1">
        <v>280.66777400000001</v>
      </c>
      <c r="E41" s="1" t="s">
        <v>8</v>
      </c>
      <c r="F41" s="1"/>
      <c r="G41" s="1"/>
      <c r="I41"/>
      <c r="J41"/>
    </row>
    <row r="42" spans="1:10" hidden="1" x14ac:dyDescent="0.25">
      <c r="A42" s="1">
        <v>133</v>
      </c>
      <c r="B42" s="1" t="s">
        <v>3</v>
      </c>
      <c r="C42" s="1">
        <v>0</v>
      </c>
      <c r="D42" s="1">
        <v>1116.109913</v>
      </c>
      <c r="E42" s="1" t="s">
        <v>8</v>
      </c>
      <c r="F42" s="1"/>
      <c r="G42" s="1"/>
      <c r="I42"/>
      <c r="J42"/>
    </row>
    <row r="43" spans="1:10" hidden="1" x14ac:dyDescent="0.25">
      <c r="A43" s="1">
        <v>134</v>
      </c>
      <c r="B43" s="1" t="s">
        <v>3</v>
      </c>
      <c r="C43" s="1">
        <v>0</v>
      </c>
      <c r="D43" s="1">
        <v>219.37697900000001</v>
      </c>
      <c r="E43" s="1" t="s">
        <v>8</v>
      </c>
      <c r="F43" s="1"/>
      <c r="G43" s="1"/>
      <c r="I43"/>
      <c r="J43"/>
    </row>
    <row r="44" spans="1:10" hidden="1" x14ac:dyDescent="0.25">
      <c r="A44" s="1">
        <v>135</v>
      </c>
      <c r="B44" s="1" t="s">
        <v>3</v>
      </c>
      <c r="C44" s="1">
        <v>0</v>
      </c>
      <c r="D44" s="1">
        <v>281.39232199999998</v>
      </c>
      <c r="E44" s="1" t="s">
        <v>8</v>
      </c>
      <c r="F44" s="1"/>
      <c r="G44" s="1"/>
      <c r="I44"/>
      <c r="J44"/>
    </row>
    <row r="45" spans="1:10" hidden="1" x14ac:dyDescent="0.25">
      <c r="A45" s="1">
        <v>136</v>
      </c>
      <c r="B45" s="1" t="s">
        <v>3</v>
      </c>
      <c r="C45" s="1">
        <v>0</v>
      </c>
      <c r="D45" s="1">
        <v>264.13618300000002</v>
      </c>
      <c r="E45" s="1" t="s">
        <v>8</v>
      </c>
      <c r="F45" s="1"/>
      <c r="G45" s="1"/>
      <c r="I45"/>
      <c r="J45"/>
    </row>
    <row r="46" spans="1:10" hidden="1" x14ac:dyDescent="0.25">
      <c r="A46" s="1">
        <v>137</v>
      </c>
      <c r="B46" s="1" t="s">
        <v>3</v>
      </c>
      <c r="C46" s="1">
        <v>0</v>
      </c>
      <c r="D46" s="1">
        <v>126.988381</v>
      </c>
      <c r="E46" s="1" t="s">
        <v>8</v>
      </c>
      <c r="F46" s="1"/>
      <c r="G46" s="1"/>
      <c r="I46"/>
      <c r="J46"/>
    </row>
    <row r="47" spans="1:10" hidden="1" x14ac:dyDescent="0.25">
      <c r="A47" s="1">
        <v>138</v>
      </c>
      <c r="B47" s="1" t="s">
        <v>3</v>
      </c>
      <c r="C47" s="1">
        <v>0</v>
      </c>
      <c r="D47" s="1">
        <v>139.33544599999999</v>
      </c>
      <c r="E47" s="1" t="s">
        <v>8</v>
      </c>
      <c r="F47" s="1"/>
      <c r="G47" s="1"/>
      <c r="I47"/>
      <c r="J47"/>
    </row>
    <row r="48" spans="1:10" hidden="1" x14ac:dyDescent="0.25">
      <c r="A48" s="1">
        <v>139</v>
      </c>
      <c r="B48" s="1" t="s">
        <v>3</v>
      </c>
      <c r="C48" s="1">
        <v>0</v>
      </c>
      <c r="D48" s="1">
        <v>239.45080400000001</v>
      </c>
      <c r="E48" s="1" t="s">
        <v>8</v>
      </c>
      <c r="F48" s="1"/>
      <c r="G48" s="1"/>
      <c r="I48"/>
      <c r="J48"/>
    </row>
    <row r="49" spans="1:10" hidden="1" x14ac:dyDescent="0.25">
      <c r="A49" s="1">
        <v>140</v>
      </c>
      <c r="B49" s="1" t="s">
        <v>3</v>
      </c>
      <c r="C49" s="1">
        <v>0</v>
      </c>
      <c r="D49" s="1">
        <v>421.17404699999997</v>
      </c>
      <c r="E49" s="1" t="s">
        <v>8</v>
      </c>
      <c r="F49" s="1"/>
      <c r="G49" s="1"/>
      <c r="I49"/>
      <c r="J49"/>
    </row>
    <row r="50" spans="1:10" hidden="1" x14ac:dyDescent="0.25">
      <c r="A50" s="1">
        <v>141</v>
      </c>
      <c r="B50" s="1" t="s">
        <v>3</v>
      </c>
      <c r="C50" s="1">
        <v>0</v>
      </c>
      <c r="D50" s="1">
        <v>328.20353599999999</v>
      </c>
      <c r="E50" s="1" t="s">
        <v>8</v>
      </c>
      <c r="F50" s="1"/>
      <c r="G50" s="1"/>
      <c r="I50"/>
      <c r="J50"/>
    </row>
    <row r="51" spans="1:10" hidden="1" x14ac:dyDescent="0.25">
      <c r="A51" s="1">
        <v>142</v>
      </c>
      <c r="B51" s="1" t="s">
        <v>3</v>
      </c>
      <c r="C51" s="1">
        <v>0</v>
      </c>
      <c r="D51" s="1">
        <v>212.024394</v>
      </c>
      <c r="E51" s="1" t="s">
        <v>8</v>
      </c>
      <c r="F51" s="1"/>
      <c r="G51" s="1"/>
      <c r="I51"/>
      <c r="J51"/>
    </row>
    <row r="52" spans="1:10" hidden="1" x14ac:dyDescent="0.25">
      <c r="A52" s="1">
        <v>143</v>
      </c>
      <c r="B52" s="1" t="s">
        <v>3</v>
      </c>
      <c r="C52" s="1">
        <v>0</v>
      </c>
      <c r="D52" s="1">
        <v>207.89692099999999</v>
      </c>
      <c r="E52" s="1" t="s">
        <v>8</v>
      </c>
      <c r="F52" s="1"/>
      <c r="G52" s="1"/>
      <c r="I52"/>
      <c r="J52"/>
    </row>
    <row r="53" spans="1:10" hidden="1" x14ac:dyDescent="0.25">
      <c r="A53" s="1">
        <v>144</v>
      </c>
      <c r="B53" s="1" t="s">
        <v>3</v>
      </c>
      <c r="C53" s="1">
        <v>0</v>
      </c>
      <c r="D53" s="1">
        <v>290.244756</v>
      </c>
      <c r="E53" s="1" t="s">
        <v>8</v>
      </c>
      <c r="F53" s="1"/>
      <c r="G53" s="1"/>
      <c r="I53"/>
      <c r="J53"/>
    </row>
    <row r="54" spans="1:10" hidden="1" x14ac:dyDescent="0.25">
      <c r="A54" s="1">
        <v>145</v>
      </c>
      <c r="B54" s="1" t="s">
        <v>3</v>
      </c>
      <c r="C54" s="1">
        <v>0</v>
      </c>
      <c r="D54" s="1">
        <v>217.820776</v>
      </c>
      <c r="E54" s="1" t="s">
        <v>8</v>
      </c>
      <c r="F54" s="1"/>
      <c r="G54" s="1"/>
      <c r="I54"/>
      <c r="J54"/>
    </row>
    <row r="55" spans="1:10" hidden="1" x14ac:dyDescent="0.25">
      <c r="A55" s="1">
        <v>146</v>
      </c>
      <c r="B55" s="1" t="s">
        <v>3</v>
      </c>
      <c r="C55" s="1">
        <v>0</v>
      </c>
      <c r="D55" s="1">
        <v>260.60199999999998</v>
      </c>
      <c r="E55" s="1" t="s">
        <v>8</v>
      </c>
      <c r="F55" s="1"/>
      <c r="G55" s="1"/>
      <c r="I55"/>
      <c r="J55"/>
    </row>
    <row r="56" spans="1:10" hidden="1" x14ac:dyDescent="0.25">
      <c r="A56" s="1">
        <v>147</v>
      </c>
      <c r="B56" s="1" t="s">
        <v>3</v>
      </c>
      <c r="C56" s="1">
        <v>0</v>
      </c>
      <c r="D56" s="1">
        <v>226.21012999999999</v>
      </c>
      <c r="E56" s="1" t="s">
        <v>8</v>
      </c>
      <c r="F56" s="1"/>
      <c r="G56" s="1"/>
      <c r="I56"/>
      <c r="J56"/>
    </row>
    <row r="57" spans="1:10" hidden="1" x14ac:dyDescent="0.25">
      <c r="A57" s="1">
        <v>148</v>
      </c>
      <c r="B57" s="1" t="s">
        <v>3</v>
      </c>
      <c r="C57" s="1">
        <v>0</v>
      </c>
      <c r="D57" s="1">
        <v>111.36895</v>
      </c>
      <c r="E57" s="1" t="s">
        <v>8</v>
      </c>
      <c r="F57" s="1"/>
      <c r="G57" s="1"/>
      <c r="I57"/>
      <c r="J57"/>
    </row>
    <row r="58" spans="1:10" hidden="1" x14ac:dyDescent="0.25">
      <c r="A58" s="1">
        <v>149</v>
      </c>
      <c r="B58" s="1" t="s">
        <v>3</v>
      </c>
      <c r="C58" s="1">
        <v>0</v>
      </c>
      <c r="D58" s="1">
        <v>203.192611</v>
      </c>
      <c r="E58" s="1" t="s">
        <v>8</v>
      </c>
      <c r="F58" s="1"/>
      <c r="G58" s="1"/>
      <c r="I58"/>
      <c r="J58"/>
    </row>
    <row r="59" spans="1:10" hidden="1" x14ac:dyDescent="0.25">
      <c r="A59" s="1">
        <v>150</v>
      </c>
      <c r="B59" s="1" t="s">
        <v>3</v>
      </c>
      <c r="C59" s="1">
        <v>0</v>
      </c>
      <c r="D59" s="1">
        <v>137.54507799999999</v>
      </c>
      <c r="E59" s="1" t="s">
        <v>8</v>
      </c>
      <c r="F59" s="1"/>
      <c r="G59" s="1"/>
      <c r="I59"/>
      <c r="J59"/>
    </row>
    <row r="60" spans="1:10" hidden="1" x14ac:dyDescent="0.25">
      <c r="A60" s="1">
        <v>151</v>
      </c>
      <c r="B60" s="1" t="s">
        <v>3</v>
      </c>
      <c r="C60" s="1">
        <v>0</v>
      </c>
      <c r="D60" s="1">
        <v>70.301439999999999</v>
      </c>
      <c r="E60" s="1" t="s">
        <v>8</v>
      </c>
      <c r="F60" s="1"/>
      <c r="G60" s="1"/>
      <c r="I60"/>
      <c r="J60"/>
    </row>
    <row r="61" spans="1:10" hidden="1" x14ac:dyDescent="0.25">
      <c r="A61" s="1">
        <v>154</v>
      </c>
      <c r="B61" s="1" t="s">
        <v>3</v>
      </c>
      <c r="C61" s="1">
        <v>0</v>
      </c>
      <c r="D61" s="1">
        <v>676.11022300000002</v>
      </c>
      <c r="E61" s="1" t="s">
        <v>8</v>
      </c>
      <c r="F61" s="1"/>
      <c r="G61" s="1"/>
      <c r="I61"/>
      <c r="J61"/>
    </row>
    <row r="62" spans="1:10" hidden="1" x14ac:dyDescent="0.25">
      <c r="A62" s="1">
        <v>155</v>
      </c>
      <c r="B62" s="1" t="s">
        <v>3</v>
      </c>
      <c r="C62" s="1">
        <v>0</v>
      </c>
      <c r="D62" s="1">
        <v>108.59396700000001</v>
      </c>
      <c r="E62" s="1" t="s">
        <v>8</v>
      </c>
      <c r="F62" s="1"/>
      <c r="G62" s="1"/>
      <c r="I62"/>
      <c r="J62"/>
    </row>
    <row r="63" spans="1:10" hidden="1" x14ac:dyDescent="0.25">
      <c r="A63" s="1">
        <v>156</v>
      </c>
      <c r="B63" s="1" t="s">
        <v>3</v>
      </c>
      <c r="C63" s="1">
        <v>0</v>
      </c>
      <c r="D63" s="1">
        <v>315.235005</v>
      </c>
      <c r="E63" s="1" t="s">
        <v>8</v>
      </c>
      <c r="F63" s="1"/>
      <c r="G63" s="1"/>
      <c r="I63"/>
      <c r="J63"/>
    </row>
    <row r="64" spans="1:10" hidden="1" x14ac:dyDescent="0.25">
      <c r="A64" s="1">
        <v>157</v>
      </c>
      <c r="B64" s="1" t="s">
        <v>3</v>
      </c>
      <c r="C64" s="1">
        <v>0</v>
      </c>
      <c r="D64" s="1">
        <v>363.34498100000002</v>
      </c>
      <c r="E64" s="1" t="s">
        <v>8</v>
      </c>
      <c r="F64" s="1"/>
      <c r="G64" s="1"/>
      <c r="I64"/>
      <c r="J64"/>
    </row>
    <row r="65" spans="1:10" hidden="1" x14ac:dyDescent="0.25">
      <c r="A65" s="1">
        <v>158</v>
      </c>
      <c r="B65" s="1" t="s">
        <v>3</v>
      </c>
      <c r="C65" s="1">
        <v>0</v>
      </c>
      <c r="D65" s="1">
        <v>207.25567899999999</v>
      </c>
      <c r="E65" s="1" t="s">
        <v>8</v>
      </c>
      <c r="F65" s="1"/>
      <c r="G65" s="1"/>
      <c r="I65"/>
      <c r="J65"/>
    </row>
    <row r="66" spans="1:10" hidden="1" x14ac:dyDescent="0.25">
      <c r="A66" s="1">
        <v>159</v>
      </c>
      <c r="B66" s="1" t="s">
        <v>3</v>
      </c>
      <c r="C66" s="1">
        <v>0</v>
      </c>
      <c r="D66" s="1">
        <v>164.592063</v>
      </c>
      <c r="E66" s="1" t="s">
        <v>8</v>
      </c>
      <c r="F66" s="1"/>
      <c r="G66" s="1"/>
      <c r="I66"/>
      <c r="J66"/>
    </row>
    <row r="67" spans="1:10" hidden="1" x14ac:dyDescent="0.25">
      <c r="A67" s="1">
        <v>160</v>
      </c>
      <c r="B67" s="1" t="s">
        <v>3</v>
      </c>
      <c r="C67" s="1">
        <v>0</v>
      </c>
      <c r="D67" s="1">
        <v>375.163161</v>
      </c>
      <c r="E67" s="1" t="s">
        <v>8</v>
      </c>
      <c r="F67" s="1"/>
      <c r="G67" s="1"/>
      <c r="I67"/>
      <c r="J67"/>
    </row>
    <row r="68" spans="1:10" hidden="1" x14ac:dyDescent="0.25">
      <c r="A68" s="1">
        <v>163</v>
      </c>
      <c r="B68" s="1" t="s">
        <v>3</v>
      </c>
      <c r="C68" s="1">
        <v>0</v>
      </c>
      <c r="D68" s="1">
        <v>456.13890500000002</v>
      </c>
      <c r="E68" s="1" t="s">
        <v>8</v>
      </c>
      <c r="F68" s="1"/>
      <c r="G68" s="1"/>
      <c r="I68"/>
      <c r="J68"/>
    </row>
    <row r="69" spans="1:10" hidden="1" x14ac:dyDescent="0.25">
      <c r="A69" s="1">
        <v>165</v>
      </c>
      <c r="B69" s="1" t="s">
        <v>3</v>
      </c>
      <c r="C69" s="1">
        <v>0</v>
      </c>
      <c r="D69" s="1">
        <v>170.482777</v>
      </c>
      <c r="E69" s="1" t="s">
        <v>8</v>
      </c>
      <c r="F69" s="1"/>
      <c r="G69" s="1"/>
      <c r="I69"/>
      <c r="J69"/>
    </row>
    <row r="70" spans="1:10" hidden="1" x14ac:dyDescent="0.25">
      <c r="A70" s="1">
        <v>166</v>
      </c>
      <c r="B70" s="1" t="s">
        <v>3</v>
      </c>
      <c r="C70" s="1">
        <v>0</v>
      </c>
      <c r="D70" s="1">
        <v>189.57251199999999</v>
      </c>
      <c r="E70" s="1" t="s">
        <v>8</v>
      </c>
      <c r="F70" s="1"/>
      <c r="G70" s="1"/>
      <c r="I70"/>
      <c r="J70"/>
    </row>
    <row r="71" spans="1:10" hidden="1" x14ac:dyDescent="0.25">
      <c r="A71" s="1">
        <v>167</v>
      </c>
      <c r="B71" s="1" t="s">
        <v>3</v>
      </c>
      <c r="C71" s="1">
        <v>0</v>
      </c>
      <c r="D71" s="1">
        <v>113.136217</v>
      </c>
      <c r="E71" s="1" t="s">
        <v>8</v>
      </c>
      <c r="F71" s="1"/>
      <c r="G71" s="1"/>
      <c r="I71"/>
      <c r="J71"/>
    </row>
    <row r="72" spans="1:10" hidden="1" x14ac:dyDescent="0.25">
      <c r="A72" s="1">
        <v>169</v>
      </c>
      <c r="B72" s="1" t="s">
        <v>3</v>
      </c>
      <c r="C72" s="1">
        <v>0</v>
      </c>
      <c r="D72" s="1">
        <v>402.53776699999997</v>
      </c>
      <c r="E72" s="1" t="s">
        <v>8</v>
      </c>
      <c r="F72" s="1"/>
      <c r="G72" s="1"/>
      <c r="I72"/>
      <c r="J72"/>
    </row>
    <row r="73" spans="1:10" hidden="1" x14ac:dyDescent="0.25">
      <c r="A73" s="1">
        <v>170</v>
      </c>
      <c r="B73" s="1" t="s">
        <v>3</v>
      </c>
      <c r="C73" s="1">
        <v>0</v>
      </c>
      <c r="D73" s="1">
        <v>114.042216</v>
      </c>
      <c r="E73" s="1" t="s">
        <v>8</v>
      </c>
      <c r="F73" s="1"/>
      <c r="G73" s="1"/>
      <c r="I73"/>
      <c r="J73"/>
    </row>
    <row r="74" spans="1:10" hidden="1" x14ac:dyDescent="0.25">
      <c r="A74" s="1">
        <v>171</v>
      </c>
      <c r="B74" s="1" t="s">
        <v>3</v>
      </c>
      <c r="C74" s="1">
        <v>0</v>
      </c>
      <c r="D74" s="1">
        <v>118.190201</v>
      </c>
      <c r="E74" s="1" t="s">
        <v>8</v>
      </c>
      <c r="F74" s="1"/>
      <c r="G74" s="1"/>
      <c r="I74"/>
      <c r="J74"/>
    </row>
    <row r="75" spans="1:10" hidden="1" x14ac:dyDescent="0.25">
      <c r="A75" s="1">
        <v>172</v>
      </c>
      <c r="B75" s="1" t="s">
        <v>3</v>
      </c>
      <c r="C75" s="1">
        <v>0</v>
      </c>
      <c r="D75" s="1">
        <v>144.00387900000001</v>
      </c>
      <c r="E75" s="1" t="s">
        <v>8</v>
      </c>
      <c r="F75" s="1"/>
      <c r="G75" s="1"/>
      <c r="I75"/>
      <c r="J75"/>
    </row>
    <row r="76" spans="1:10" hidden="1" x14ac:dyDescent="0.25">
      <c r="A76" s="1">
        <v>175</v>
      </c>
      <c r="B76" s="1" t="s">
        <v>3</v>
      </c>
      <c r="C76" s="1">
        <v>0</v>
      </c>
      <c r="D76" s="1">
        <v>170.413647</v>
      </c>
      <c r="E76" s="1" t="s">
        <v>8</v>
      </c>
      <c r="F76" s="1"/>
      <c r="G76" s="1"/>
      <c r="I76"/>
      <c r="J76"/>
    </row>
    <row r="77" spans="1:10" hidden="1" x14ac:dyDescent="0.25">
      <c r="A77" s="1">
        <v>176</v>
      </c>
      <c r="B77" s="1" t="s">
        <v>3</v>
      </c>
      <c r="C77" s="1">
        <v>0</v>
      </c>
      <c r="D77" s="1">
        <v>140.97250399999999</v>
      </c>
      <c r="E77" s="1" t="s">
        <v>8</v>
      </c>
      <c r="F77" s="1"/>
      <c r="G77" s="1"/>
      <c r="I77"/>
      <c r="J77"/>
    </row>
    <row r="78" spans="1:10" hidden="1" x14ac:dyDescent="0.25">
      <c r="A78" s="1">
        <v>177</v>
      </c>
      <c r="B78" s="1" t="s">
        <v>3</v>
      </c>
      <c r="C78" s="1">
        <v>0</v>
      </c>
      <c r="D78" s="1">
        <v>65.353932999999998</v>
      </c>
      <c r="E78" s="1" t="s">
        <v>8</v>
      </c>
      <c r="F78" s="1"/>
      <c r="G78" s="1"/>
      <c r="I78"/>
      <c r="J78"/>
    </row>
    <row r="79" spans="1:10" hidden="1" x14ac:dyDescent="0.25">
      <c r="A79" s="1">
        <v>184</v>
      </c>
      <c r="B79" s="1" t="s">
        <v>3</v>
      </c>
      <c r="C79" s="1">
        <v>0</v>
      </c>
      <c r="D79" s="1">
        <v>260.09376600000002</v>
      </c>
      <c r="E79" s="1" t="s">
        <v>8</v>
      </c>
      <c r="F79" s="1"/>
      <c r="G79" s="1"/>
      <c r="I79"/>
      <c r="J79"/>
    </row>
    <row r="80" spans="1:10" hidden="1" x14ac:dyDescent="0.25">
      <c r="A80" s="1">
        <v>185</v>
      </c>
      <c r="B80" s="1" t="s">
        <v>3</v>
      </c>
      <c r="C80" s="1">
        <v>0</v>
      </c>
      <c r="D80" s="1">
        <v>231.41427300000001</v>
      </c>
      <c r="E80" s="1" t="s">
        <v>8</v>
      </c>
      <c r="F80" s="1"/>
      <c r="G80" s="1"/>
      <c r="I80"/>
      <c r="J80"/>
    </row>
    <row r="81" spans="1:10" hidden="1" x14ac:dyDescent="0.25">
      <c r="A81" s="1">
        <v>186</v>
      </c>
      <c r="B81" s="1" t="s">
        <v>3</v>
      </c>
      <c r="C81" s="1">
        <v>0</v>
      </c>
      <c r="D81" s="1">
        <v>323.75316800000002</v>
      </c>
      <c r="E81" s="1" t="s">
        <v>8</v>
      </c>
      <c r="F81" s="1"/>
      <c r="G81" s="1"/>
      <c r="I81"/>
      <c r="J81"/>
    </row>
    <row r="82" spans="1:10" hidden="1" x14ac:dyDescent="0.25">
      <c r="A82" s="1">
        <v>188</v>
      </c>
      <c r="B82" s="1" t="s">
        <v>3</v>
      </c>
      <c r="C82" s="1">
        <v>0</v>
      </c>
      <c r="D82" s="1">
        <v>116.202428</v>
      </c>
      <c r="E82" s="1" t="s">
        <v>8</v>
      </c>
      <c r="F82" s="1"/>
      <c r="G82" s="1"/>
      <c r="I82"/>
      <c r="J82"/>
    </row>
    <row r="83" spans="1:10" hidden="1" x14ac:dyDescent="0.25">
      <c r="A83" s="1">
        <v>189</v>
      </c>
      <c r="B83" s="1" t="s">
        <v>3</v>
      </c>
      <c r="C83" s="1">
        <v>0</v>
      </c>
      <c r="D83" s="1">
        <v>287.07592699999998</v>
      </c>
      <c r="E83" s="1" t="s">
        <v>8</v>
      </c>
      <c r="F83" s="1"/>
      <c r="G83" s="1"/>
      <c r="I83"/>
      <c r="J83"/>
    </row>
    <row r="84" spans="1:10" hidden="1" x14ac:dyDescent="0.25">
      <c r="A84" s="1">
        <v>190</v>
      </c>
      <c r="B84" s="1" t="s">
        <v>3</v>
      </c>
      <c r="C84" s="1">
        <v>0</v>
      </c>
      <c r="D84" s="1">
        <v>409.01669500000003</v>
      </c>
      <c r="E84" s="1" t="s">
        <v>8</v>
      </c>
      <c r="F84" s="1"/>
      <c r="G84" s="1"/>
      <c r="I84"/>
      <c r="J84"/>
    </row>
    <row r="85" spans="1:10" hidden="1" x14ac:dyDescent="0.25">
      <c r="A85" s="1">
        <v>191</v>
      </c>
      <c r="B85" s="1" t="s">
        <v>3</v>
      </c>
      <c r="C85" s="1">
        <v>0</v>
      </c>
      <c r="D85" s="1">
        <v>537.10729900000001</v>
      </c>
      <c r="E85" s="1" t="s">
        <v>8</v>
      </c>
      <c r="F85" s="1"/>
      <c r="G85" s="1"/>
      <c r="I85"/>
      <c r="J85"/>
    </row>
    <row r="86" spans="1:10" hidden="1" x14ac:dyDescent="0.25">
      <c r="A86" s="1">
        <v>192</v>
      </c>
      <c r="B86" s="1" t="s">
        <v>3</v>
      </c>
      <c r="C86" s="1">
        <v>0</v>
      </c>
      <c r="D86" s="1">
        <v>255.379042</v>
      </c>
      <c r="E86" s="1" t="s">
        <v>8</v>
      </c>
      <c r="F86" s="1"/>
      <c r="G86" s="1"/>
      <c r="I86"/>
      <c r="J86"/>
    </row>
    <row r="87" spans="1:10" hidden="1" x14ac:dyDescent="0.25">
      <c r="A87" s="1">
        <v>193</v>
      </c>
      <c r="B87" s="1" t="s">
        <v>3</v>
      </c>
      <c r="C87" s="1">
        <v>0</v>
      </c>
      <c r="D87" s="1">
        <v>335.71590700000002</v>
      </c>
      <c r="E87" s="1" t="s">
        <v>8</v>
      </c>
      <c r="F87" s="1"/>
      <c r="G87" s="1"/>
      <c r="I87"/>
      <c r="J87"/>
    </row>
    <row r="88" spans="1:10" hidden="1" x14ac:dyDescent="0.25">
      <c r="A88" s="1">
        <v>194</v>
      </c>
      <c r="B88" s="1" t="s">
        <v>3</v>
      </c>
      <c r="C88" s="1">
        <v>0</v>
      </c>
      <c r="D88" s="1">
        <v>132.588751</v>
      </c>
      <c r="E88" s="1" t="s">
        <v>8</v>
      </c>
      <c r="F88" s="1"/>
      <c r="G88" s="1"/>
      <c r="I88"/>
      <c r="J88"/>
    </row>
    <row r="89" spans="1:10" hidden="1" x14ac:dyDescent="0.25">
      <c r="A89" s="1">
        <v>195</v>
      </c>
      <c r="B89" s="1" t="s">
        <v>3</v>
      </c>
      <c r="C89" s="1">
        <v>0</v>
      </c>
      <c r="D89" s="1">
        <v>163.040761</v>
      </c>
      <c r="E89" s="1" t="s">
        <v>8</v>
      </c>
      <c r="F89" s="1"/>
      <c r="G89" s="1"/>
      <c r="I89"/>
      <c r="J89"/>
    </row>
    <row r="90" spans="1:10" hidden="1" x14ac:dyDescent="0.25">
      <c r="A90" s="1">
        <v>196</v>
      </c>
      <c r="B90" s="1" t="s">
        <v>3</v>
      </c>
      <c r="C90" s="1">
        <v>0</v>
      </c>
      <c r="D90" s="1">
        <v>319.96031699999997</v>
      </c>
      <c r="E90" s="1" t="s">
        <v>8</v>
      </c>
      <c r="F90" s="1"/>
      <c r="G90" s="1"/>
      <c r="I90"/>
      <c r="J90"/>
    </row>
    <row r="91" spans="1:10" hidden="1" x14ac:dyDescent="0.25">
      <c r="A91" s="1">
        <v>197</v>
      </c>
      <c r="B91" s="1" t="s">
        <v>3</v>
      </c>
      <c r="C91" s="1">
        <v>0</v>
      </c>
      <c r="D91" s="1">
        <v>553.79395</v>
      </c>
      <c r="E91" s="1" t="s">
        <v>8</v>
      </c>
      <c r="F91" s="1"/>
      <c r="G91" s="1"/>
      <c r="I91"/>
      <c r="J91"/>
    </row>
    <row r="92" spans="1:10" hidden="1" x14ac:dyDescent="0.25">
      <c r="A92" s="1">
        <v>199</v>
      </c>
      <c r="B92" s="1" t="s">
        <v>3</v>
      </c>
      <c r="C92" s="1">
        <v>0</v>
      </c>
      <c r="D92" s="1">
        <v>446.21505000000002</v>
      </c>
      <c r="E92" s="1" t="s">
        <v>8</v>
      </c>
      <c r="F92" s="1"/>
      <c r="G92" s="1"/>
      <c r="I92"/>
      <c r="J92"/>
    </row>
    <row r="93" spans="1:10" hidden="1" x14ac:dyDescent="0.25">
      <c r="A93" s="1">
        <v>200</v>
      </c>
      <c r="B93" s="1" t="s">
        <v>3</v>
      </c>
      <c r="C93" s="1">
        <v>0</v>
      </c>
      <c r="D93" s="1">
        <v>167.64146400000001</v>
      </c>
      <c r="E93" s="1" t="s">
        <v>8</v>
      </c>
      <c r="F93" s="1"/>
      <c r="G93" s="1"/>
      <c r="I93"/>
      <c r="J93"/>
    </row>
    <row r="94" spans="1:10" hidden="1" x14ac:dyDescent="0.25">
      <c r="A94" s="1">
        <v>201</v>
      </c>
      <c r="B94" s="1" t="s">
        <v>3</v>
      </c>
      <c r="C94" s="1">
        <v>0</v>
      </c>
      <c r="D94" s="1">
        <v>247.28432100000001</v>
      </c>
      <c r="E94" s="1" t="s">
        <v>8</v>
      </c>
      <c r="F94" s="1"/>
      <c r="G94" s="1"/>
      <c r="I94"/>
      <c r="J94"/>
    </row>
    <row r="95" spans="1:10" hidden="1" x14ac:dyDescent="0.25">
      <c r="A95" s="1">
        <v>202</v>
      </c>
      <c r="B95" s="1" t="s">
        <v>3</v>
      </c>
      <c r="C95" s="1">
        <v>0</v>
      </c>
      <c r="D95" s="1">
        <v>262.80854499999998</v>
      </c>
      <c r="E95" s="1" t="s">
        <v>8</v>
      </c>
      <c r="F95" s="1"/>
      <c r="G95" s="1"/>
      <c r="I95"/>
      <c r="J95"/>
    </row>
    <row r="96" spans="1:10" hidden="1" x14ac:dyDescent="0.25">
      <c r="A96" s="1">
        <v>203</v>
      </c>
      <c r="B96" s="1" t="s">
        <v>3</v>
      </c>
      <c r="C96" s="1">
        <v>0</v>
      </c>
      <c r="D96" s="1">
        <v>304.777715</v>
      </c>
      <c r="E96" s="1" t="s">
        <v>8</v>
      </c>
      <c r="F96" s="1"/>
      <c r="G96" s="1"/>
      <c r="I96"/>
      <c r="J96"/>
    </row>
    <row r="97" spans="1:10" hidden="1" x14ac:dyDescent="0.25">
      <c r="A97" s="1">
        <v>204</v>
      </c>
      <c r="B97" s="1" t="s">
        <v>3</v>
      </c>
      <c r="C97" s="1">
        <v>0</v>
      </c>
      <c r="D97" s="1">
        <v>169.08978200000001</v>
      </c>
      <c r="E97" s="1" t="s">
        <v>8</v>
      </c>
      <c r="F97" s="1"/>
      <c r="G97" s="1"/>
      <c r="I97"/>
      <c r="J97"/>
    </row>
    <row r="98" spans="1:10" hidden="1" x14ac:dyDescent="0.25">
      <c r="A98" s="1">
        <v>205</v>
      </c>
      <c r="B98" s="1" t="s">
        <v>3</v>
      </c>
      <c r="C98" s="1">
        <v>0</v>
      </c>
      <c r="D98" s="1">
        <v>400.57763799999998</v>
      </c>
      <c r="E98" s="1" t="s">
        <v>8</v>
      </c>
      <c r="F98" s="1"/>
      <c r="G98" s="1"/>
      <c r="I98"/>
      <c r="J98"/>
    </row>
    <row r="99" spans="1:10" hidden="1" x14ac:dyDescent="0.25">
      <c r="A99" s="1">
        <v>206</v>
      </c>
      <c r="B99" s="1" t="s">
        <v>3</v>
      </c>
      <c r="C99" s="1">
        <v>0</v>
      </c>
      <c r="D99" s="1">
        <v>484.420772</v>
      </c>
      <c r="E99" s="1" t="s">
        <v>8</v>
      </c>
      <c r="F99" s="1"/>
      <c r="G99" s="1"/>
      <c r="I99"/>
      <c r="J99"/>
    </row>
    <row r="100" spans="1:10" hidden="1" x14ac:dyDescent="0.25">
      <c r="A100" s="1">
        <v>207</v>
      </c>
      <c r="B100" s="1" t="s">
        <v>3</v>
      </c>
      <c r="C100" s="1">
        <v>0</v>
      </c>
      <c r="D100" s="1">
        <v>125.94671200000001</v>
      </c>
      <c r="E100" s="1" t="s">
        <v>8</v>
      </c>
      <c r="F100" s="1"/>
      <c r="G100" s="1"/>
      <c r="I100"/>
      <c r="J100"/>
    </row>
    <row r="101" spans="1:10" hidden="1" x14ac:dyDescent="0.25">
      <c r="A101" s="1">
        <v>208</v>
      </c>
      <c r="B101" s="1" t="s">
        <v>3</v>
      </c>
      <c r="C101" s="1">
        <v>0</v>
      </c>
      <c r="D101" s="1">
        <v>148.42659599999999</v>
      </c>
      <c r="E101" s="1" t="s">
        <v>8</v>
      </c>
      <c r="F101" s="1"/>
      <c r="G101" s="1"/>
      <c r="I101"/>
      <c r="J101"/>
    </row>
    <row r="102" spans="1:10" hidden="1" x14ac:dyDescent="0.25">
      <c r="A102" s="1">
        <v>209</v>
      </c>
      <c r="B102" s="1" t="s">
        <v>3</v>
      </c>
      <c r="C102" s="1">
        <v>0</v>
      </c>
      <c r="D102" s="1">
        <v>160.26577800000001</v>
      </c>
      <c r="E102" s="1" t="s">
        <v>8</v>
      </c>
      <c r="F102" s="1"/>
      <c r="G102" s="1"/>
      <c r="I102"/>
      <c r="J102"/>
    </row>
    <row r="103" spans="1:10" hidden="1" x14ac:dyDescent="0.25">
      <c r="A103" s="1">
        <v>211</v>
      </c>
      <c r="B103" s="1" t="s">
        <v>3</v>
      </c>
      <c r="C103" s="1">
        <v>0</v>
      </c>
      <c r="D103" s="1">
        <v>278.574636</v>
      </c>
      <c r="E103" s="1" t="s">
        <v>8</v>
      </c>
      <c r="F103" s="1"/>
      <c r="G103" s="1"/>
      <c r="I103"/>
      <c r="J103"/>
    </row>
    <row r="104" spans="1:10" hidden="1" x14ac:dyDescent="0.25">
      <c r="A104" s="1">
        <v>212</v>
      </c>
      <c r="B104" s="1" t="s">
        <v>3</v>
      </c>
      <c r="C104" s="1">
        <v>0</v>
      </c>
      <c r="D104" s="1">
        <v>258.842084</v>
      </c>
      <c r="E104" s="1" t="s">
        <v>8</v>
      </c>
      <c r="F104" s="1"/>
      <c r="G104" s="1"/>
      <c r="I104"/>
      <c r="J104"/>
    </row>
    <row r="105" spans="1:10" hidden="1" x14ac:dyDescent="0.25">
      <c r="A105" s="1">
        <v>214</v>
      </c>
      <c r="B105" s="1" t="s">
        <v>3</v>
      </c>
      <c r="C105" s="1">
        <v>0</v>
      </c>
      <c r="D105" s="1">
        <v>541.22532100000001</v>
      </c>
      <c r="E105" s="1" t="s">
        <v>8</v>
      </c>
      <c r="F105" s="1"/>
      <c r="G105" s="1"/>
      <c r="I105"/>
      <c r="J105"/>
    </row>
    <row r="106" spans="1:10" hidden="1" x14ac:dyDescent="0.25">
      <c r="A106" s="1">
        <v>215</v>
      </c>
      <c r="B106" s="1" t="s">
        <v>3</v>
      </c>
      <c r="C106" s="1">
        <v>0</v>
      </c>
      <c r="D106" s="1">
        <v>393.38116300000002</v>
      </c>
      <c r="E106" s="1" t="s">
        <v>8</v>
      </c>
      <c r="F106" s="1"/>
      <c r="G106" s="1"/>
      <c r="I106"/>
      <c r="J106"/>
    </row>
    <row r="107" spans="1:10" hidden="1" x14ac:dyDescent="0.25">
      <c r="A107" s="1">
        <v>216</v>
      </c>
      <c r="B107" s="1" t="s">
        <v>3</v>
      </c>
      <c r="C107" s="1">
        <v>0</v>
      </c>
      <c r="D107" s="1">
        <v>87.355265000000003</v>
      </c>
      <c r="E107" s="1" t="s">
        <v>8</v>
      </c>
      <c r="F107" s="1"/>
      <c r="G107" s="1"/>
      <c r="I107"/>
      <c r="J107"/>
    </row>
    <row r="108" spans="1:10" hidden="1" x14ac:dyDescent="0.25">
      <c r="A108" s="1">
        <v>217</v>
      </c>
      <c r="B108" s="1" t="s">
        <v>3</v>
      </c>
      <c r="C108" s="1">
        <v>0</v>
      </c>
      <c r="D108" s="1">
        <v>47.335723999999999</v>
      </c>
      <c r="E108" s="1" t="s">
        <v>8</v>
      </c>
      <c r="F108" s="1"/>
      <c r="G108" s="1"/>
      <c r="I108"/>
      <c r="J108"/>
    </row>
    <row r="109" spans="1:10" hidden="1" x14ac:dyDescent="0.25">
      <c r="A109" s="1">
        <v>218</v>
      </c>
      <c r="B109" s="1" t="s">
        <v>3</v>
      </c>
      <c r="C109" s="1">
        <v>0</v>
      </c>
      <c r="D109" s="1">
        <v>461.09733199999999</v>
      </c>
      <c r="E109" s="1" t="s">
        <v>8</v>
      </c>
      <c r="F109" s="1"/>
      <c r="G109" s="1"/>
      <c r="I109"/>
      <c r="J109"/>
    </row>
    <row r="110" spans="1:10" hidden="1" x14ac:dyDescent="0.25">
      <c r="A110" s="1">
        <v>219</v>
      </c>
      <c r="B110" s="1" t="s">
        <v>3</v>
      </c>
      <c r="C110" s="1">
        <v>0</v>
      </c>
      <c r="D110" s="1">
        <v>107.648905</v>
      </c>
      <c r="E110" s="1" t="s">
        <v>8</v>
      </c>
      <c r="F110" s="1"/>
      <c r="G110" s="1"/>
      <c r="I110"/>
      <c r="J110"/>
    </row>
    <row r="111" spans="1:10" hidden="1" x14ac:dyDescent="0.25">
      <c r="A111" s="1">
        <v>220</v>
      </c>
      <c r="B111" s="1" t="s">
        <v>3</v>
      </c>
      <c r="C111" s="1">
        <v>0</v>
      </c>
      <c r="D111" s="1">
        <v>145.53960599999999</v>
      </c>
      <c r="E111" s="1" t="s">
        <v>8</v>
      </c>
      <c r="F111" s="1"/>
      <c r="G111" s="1"/>
      <c r="I111"/>
      <c r="J111"/>
    </row>
    <row r="112" spans="1:10" hidden="1" x14ac:dyDescent="0.25">
      <c r="A112" s="1">
        <v>221</v>
      </c>
      <c r="B112" s="1" t="s">
        <v>3</v>
      </c>
      <c r="C112" s="1">
        <v>0</v>
      </c>
      <c r="D112" s="1">
        <v>647.90011100000004</v>
      </c>
      <c r="E112" s="1" t="s">
        <v>8</v>
      </c>
      <c r="F112" s="1"/>
      <c r="G112" s="1"/>
      <c r="I112"/>
      <c r="J112"/>
    </row>
    <row r="113" spans="1:10" hidden="1" x14ac:dyDescent="0.25">
      <c r="A113" s="1">
        <v>222</v>
      </c>
      <c r="B113" s="1" t="s">
        <v>3</v>
      </c>
      <c r="C113" s="1">
        <v>0</v>
      </c>
      <c r="D113" s="1">
        <v>129.84981999999999</v>
      </c>
      <c r="E113" s="1" t="s">
        <v>8</v>
      </c>
      <c r="F113" s="1"/>
      <c r="G113" s="1"/>
      <c r="I113"/>
      <c r="J113"/>
    </row>
    <row r="114" spans="1:10" hidden="1" x14ac:dyDescent="0.25">
      <c r="A114" s="1">
        <v>224</v>
      </c>
      <c r="B114" s="1" t="s">
        <v>3</v>
      </c>
      <c r="C114" s="1">
        <v>0</v>
      </c>
      <c r="D114" s="1">
        <v>1233.0043820000001</v>
      </c>
      <c r="E114" s="1" t="s">
        <v>8</v>
      </c>
      <c r="F114" s="1"/>
      <c r="G114" s="1"/>
      <c r="I114"/>
      <c r="J114"/>
    </row>
    <row r="115" spans="1:10" hidden="1" x14ac:dyDescent="0.25">
      <c r="A115" s="1">
        <v>226</v>
      </c>
      <c r="B115" s="1" t="s">
        <v>3</v>
      </c>
      <c r="C115" s="1">
        <v>0</v>
      </c>
      <c r="D115" s="1">
        <v>839.69701999999995</v>
      </c>
      <c r="E115" s="1" t="s">
        <v>8</v>
      </c>
      <c r="F115" s="1"/>
      <c r="G115" s="1"/>
      <c r="I115"/>
      <c r="J115"/>
    </row>
    <row r="116" spans="1:10" hidden="1" x14ac:dyDescent="0.25">
      <c r="A116" s="1">
        <v>227</v>
      </c>
      <c r="B116" s="1" t="s">
        <v>3</v>
      </c>
      <c r="C116" s="1">
        <v>0</v>
      </c>
      <c r="D116" s="1">
        <v>336.40300300000001</v>
      </c>
      <c r="E116" s="1" t="s">
        <v>8</v>
      </c>
      <c r="F116" s="1"/>
      <c r="G116" s="1"/>
      <c r="I116"/>
      <c r="J116"/>
    </row>
    <row r="117" spans="1:10" hidden="1" x14ac:dyDescent="0.25">
      <c r="A117" s="1">
        <v>232</v>
      </c>
      <c r="B117" s="1" t="s">
        <v>3</v>
      </c>
      <c r="C117" s="1">
        <v>0</v>
      </c>
      <c r="D117" s="1">
        <v>680.60871999999995</v>
      </c>
      <c r="E117" s="1" t="s">
        <v>8</v>
      </c>
      <c r="F117" s="1"/>
      <c r="G117" s="1"/>
      <c r="I117"/>
      <c r="J117"/>
    </row>
    <row r="118" spans="1:10" hidden="1" x14ac:dyDescent="0.25">
      <c r="A118" s="1">
        <v>233</v>
      </c>
      <c r="B118" s="1" t="s">
        <v>3</v>
      </c>
      <c r="C118" s="1">
        <v>0</v>
      </c>
      <c r="D118" s="1">
        <v>733.89448700000003</v>
      </c>
      <c r="E118" s="1" t="s">
        <v>8</v>
      </c>
      <c r="F118" s="1"/>
      <c r="G118" s="1"/>
      <c r="I118"/>
      <c r="J118"/>
    </row>
    <row r="119" spans="1:10" hidden="1" x14ac:dyDescent="0.25">
      <c r="A119" s="1">
        <v>234</v>
      </c>
      <c r="B119" s="1" t="s">
        <v>3</v>
      </c>
      <c r="C119" s="1">
        <v>0</v>
      </c>
      <c r="D119" s="1">
        <v>125.78080199999999</v>
      </c>
      <c r="E119" s="1" t="s">
        <v>8</v>
      </c>
      <c r="F119" s="1"/>
      <c r="G119" s="1"/>
      <c r="I119"/>
      <c r="J119"/>
    </row>
    <row r="120" spans="1:10" hidden="1" x14ac:dyDescent="0.25">
      <c r="A120" s="1">
        <v>235</v>
      </c>
      <c r="B120" s="1" t="s">
        <v>3</v>
      </c>
      <c r="C120" s="1">
        <v>0</v>
      </c>
      <c r="D120" s="1">
        <v>145.15458000000001</v>
      </c>
      <c r="E120" s="1" t="s">
        <v>8</v>
      </c>
      <c r="F120" s="1"/>
      <c r="G120" s="1"/>
      <c r="I120"/>
      <c r="J120"/>
    </row>
    <row r="121" spans="1:10" hidden="1" x14ac:dyDescent="0.25">
      <c r="A121" s="1">
        <v>236</v>
      </c>
      <c r="B121" s="1" t="s">
        <v>3</v>
      </c>
      <c r="C121" s="1">
        <v>0</v>
      </c>
      <c r="D121" s="1">
        <v>367.01182299999999</v>
      </c>
      <c r="E121" s="1" t="s">
        <v>8</v>
      </c>
      <c r="F121" s="1"/>
      <c r="G121" s="1"/>
      <c r="I121"/>
      <c r="J121"/>
    </row>
    <row r="122" spans="1:10" hidden="1" x14ac:dyDescent="0.25">
      <c r="A122" s="1">
        <v>237</v>
      </c>
      <c r="B122" s="1" t="s">
        <v>3</v>
      </c>
      <c r="C122" s="1">
        <v>0</v>
      </c>
      <c r="D122" s="1">
        <v>232.06951699999999</v>
      </c>
      <c r="E122" s="1" t="s">
        <v>8</v>
      </c>
      <c r="F122" s="1"/>
      <c r="G122" s="1"/>
      <c r="I122"/>
      <c r="J122"/>
    </row>
    <row r="123" spans="1:10" hidden="1" x14ac:dyDescent="0.25">
      <c r="A123" s="1">
        <v>238</v>
      </c>
      <c r="B123" s="1" t="s">
        <v>3</v>
      </c>
      <c r="C123" s="1">
        <v>0</v>
      </c>
      <c r="D123" s="1">
        <v>254.011765</v>
      </c>
      <c r="E123" s="1" t="s">
        <v>8</v>
      </c>
      <c r="F123" s="1"/>
      <c r="G123" s="1"/>
      <c r="I123"/>
      <c r="J123"/>
    </row>
    <row r="124" spans="1:10" hidden="1" x14ac:dyDescent="0.25">
      <c r="A124" s="1">
        <v>239</v>
      </c>
      <c r="B124" s="1" t="s">
        <v>3</v>
      </c>
      <c r="C124" s="1">
        <v>0</v>
      </c>
      <c r="D124" s="1">
        <v>382.25882899999999</v>
      </c>
      <c r="E124" s="1" t="s">
        <v>8</v>
      </c>
      <c r="F124" s="1"/>
      <c r="G124" s="1"/>
      <c r="I124"/>
      <c r="J124"/>
    </row>
    <row r="125" spans="1:10" hidden="1" x14ac:dyDescent="0.25">
      <c r="A125" s="1">
        <v>240</v>
      </c>
      <c r="B125" s="1" t="s">
        <v>3</v>
      </c>
      <c r="C125" s="1">
        <v>0</v>
      </c>
      <c r="D125" s="1">
        <v>769.44598299999996</v>
      </c>
      <c r="E125" s="1" t="s">
        <v>8</v>
      </c>
      <c r="F125" s="1"/>
      <c r="G125" s="1"/>
      <c r="I125"/>
      <c r="J125"/>
    </row>
    <row r="126" spans="1:10" hidden="1" x14ac:dyDescent="0.25">
      <c r="A126" s="1">
        <v>241</v>
      </c>
      <c r="B126" s="1" t="s">
        <v>3</v>
      </c>
      <c r="C126" s="1">
        <v>0</v>
      </c>
      <c r="D126" s="1">
        <v>170.50185300000001</v>
      </c>
      <c r="E126" s="1" t="s">
        <v>8</v>
      </c>
      <c r="F126" s="1"/>
      <c r="G126" s="1"/>
      <c r="I126"/>
      <c r="J126"/>
    </row>
    <row r="127" spans="1:10" hidden="1" x14ac:dyDescent="0.25">
      <c r="A127" s="1">
        <v>243</v>
      </c>
      <c r="B127" s="1" t="s">
        <v>3</v>
      </c>
      <c r="C127" s="1">
        <v>0</v>
      </c>
      <c r="D127" s="1">
        <v>1279.0572179999999</v>
      </c>
      <c r="E127" s="1" t="s">
        <v>8</v>
      </c>
      <c r="F127" s="1"/>
      <c r="G127" s="1"/>
      <c r="I127"/>
      <c r="J127"/>
    </row>
    <row r="128" spans="1:10" hidden="1" x14ac:dyDescent="0.25">
      <c r="A128" s="1">
        <v>244</v>
      </c>
      <c r="B128" s="1" t="s">
        <v>3</v>
      </c>
      <c r="C128" s="1">
        <v>0</v>
      </c>
      <c r="D128" s="1">
        <v>903.81005100000004</v>
      </c>
      <c r="E128" s="1" t="s">
        <v>8</v>
      </c>
      <c r="F128" s="1"/>
      <c r="G128" s="1"/>
      <c r="I128"/>
      <c r="J128"/>
    </row>
    <row r="129" spans="1:10" hidden="1" x14ac:dyDescent="0.25">
      <c r="A129" s="1">
        <v>245</v>
      </c>
      <c r="B129" s="1" t="s">
        <v>3</v>
      </c>
      <c r="C129" s="1">
        <v>0</v>
      </c>
      <c r="D129" s="1">
        <v>494.983069</v>
      </c>
      <c r="E129" s="1" t="s">
        <v>8</v>
      </c>
      <c r="F129" s="1"/>
      <c r="G129" s="1"/>
      <c r="I129"/>
      <c r="J129"/>
    </row>
    <row r="130" spans="1:10" hidden="1" x14ac:dyDescent="0.25">
      <c r="A130" s="1">
        <v>246</v>
      </c>
      <c r="B130" s="1" t="s">
        <v>3</v>
      </c>
      <c r="C130" s="1">
        <v>0</v>
      </c>
      <c r="D130" s="1">
        <v>1123.7701689999999</v>
      </c>
      <c r="E130" s="1" t="s">
        <v>8</v>
      </c>
      <c r="F130" s="1"/>
      <c r="G130" s="1"/>
      <c r="I130"/>
      <c r="J130"/>
    </row>
    <row r="131" spans="1:10" hidden="1" x14ac:dyDescent="0.25">
      <c r="A131" s="1">
        <v>255</v>
      </c>
      <c r="B131" s="1" t="s">
        <v>3</v>
      </c>
      <c r="C131" s="1">
        <v>0</v>
      </c>
      <c r="D131" s="1">
        <v>414.23046399999998</v>
      </c>
      <c r="E131" s="1" t="s">
        <v>8</v>
      </c>
      <c r="F131" s="1"/>
      <c r="G131" s="1"/>
      <c r="I131"/>
      <c r="J131"/>
    </row>
    <row r="132" spans="1:10" hidden="1" x14ac:dyDescent="0.25">
      <c r="A132" s="1">
        <v>256</v>
      </c>
      <c r="B132" s="1" t="s">
        <v>3</v>
      </c>
      <c r="C132" s="1">
        <v>0</v>
      </c>
      <c r="D132" s="1">
        <v>280.78433200000001</v>
      </c>
      <c r="E132" s="1" t="s">
        <v>8</v>
      </c>
      <c r="F132" s="1"/>
      <c r="G132" s="1"/>
      <c r="I132"/>
      <c r="J132"/>
    </row>
    <row r="133" spans="1:10" hidden="1" x14ac:dyDescent="0.25">
      <c r="A133" s="1">
        <v>257</v>
      </c>
      <c r="B133" s="1" t="s">
        <v>3</v>
      </c>
      <c r="C133" s="1">
        <v>0</v>
      </c>
      <c r="D133" s="1">
        <v>479.83966900000001</v>
      </c>
      <c r="E133" s="1" t="s">
        <v>8</v>
      </c>
      <c r="F133" s="1"/>
      <c r="G133" s="1"/>
      <c r="I133"/>
      <c r="J133"/>
    </row>
    <row r="134" spans="1:10" hidden="1" x14ac:dyDescent="0.25">
      <c r="A134" s="1">
        <v>258</v>
      </c>
      <c r="B134" s="1" t="s">
        <v>3</v>
      </c>
      <c r="C134" s="1">
        <v>0</v>
      </c>
      <c r="D134" s="1">
        <v>234.99675999999999</v>
      </c>
      <c r="E134" s="1" t="s">
        <v>8</v>
      </c>
      <c r="F134" s="1"/>
      <c r="G134" s="1"/>
      <c r="I134"/>
      <c r="J134"/>
    </row>
    <row r="135" spans="1:10" hidden="1" x14ac:dyDescent="0.25">
      <c r="A135" s="1">
        <v>259</v>
      </c>
      <c r="B135" s="1" t="s">
        <v>3</v>
      </c>
      <c r="C135" s="1">
        <v>0</v>
      </c>
      <c r="D135" s="1">
        <v>132.47499300000001</v>
      </c>
      <c r="E135" s="1" t="s">
        <v>8</v>
      </c>
      <c r="F135" s="1"/>
      <c r="G135" s="1"/>
      <c r="I135"/>
      <c r="J135"/>
    </row>
    <row r="136" spans="1:10" hidden="1" x14ac:dyDescent="0.25">
      <c r="A136" s="1">
        <v>260</v>
      </c>
      <c r="B136" s="1" t="s">
        <v>3</v>
      </c>
      <c r="C136" s="1">
        <v>0</v>
      </c>
      <c r="D136" s="1">
        <v>275.44192900000002</v>
      </c>
      <c r="E136" s="1" t="s">
        <v>8</v>
      </c>
      <c r="F136" s="1"/>
      <c r="G136" s="1"/>
      <c r="I136"/>
      <c r="J136"/>
    </row>
    <row r="137" spans="1:10" hidden="1" x14ac:dyDescent="0.25">
      <c r="A137" s="1">
        <v>261</v>
      </c>
      <c r="B137" s="1" t="s">
        <v>3</v>
      </c>
      <c r="C137" s="1">
        <v>0</v>
      </c>
      <c r="D137" s="1">
        <v>258.17703999999998</v>
      </c>
      <c r="E137" s="1" t="s">
        <v>8</v>
      </c>
      <c r="F137" s="1"/>
      <c r="G137" s="1"/>
      <c r="I137"/>
      <c r="J137"/>
    </row>
    <row r="138" spans="1:10" hidden="1" x14ac:dyDescent="0.25">
      <c r="A138" s="1">
        <v>262</v>
      </c>
      <c r="B138" s="1" t="s">
        <v>3</v>
      </c>
      <c r="C138" s="1">
        <v>0</v>
      </c>
      <c r="D138" s="1">
        <v>313.79571099999998</v>
      </c>
      <c r="E138" s="1" t="s">
        <v>8</v>
      </c>
      <c r="F138" s="1"/>
      <c r="G138" s="1"/>
      <c r="I138"/>
      <c r="J138"/>
    </row>
    <row r="139" spans="1:10" hidden="1" x14ac:dyDescent="0.25">
      <c r="A139" s="1">
        <v>263</v>
      </c>
      <c r="B139" s="1" t="s">
        <v>3</v>
      </c>
      <c r="C139" s="1">
        <v>0</v>
      </c>
      <c r="D139" s="1">
        <v>661.19363899999996</v>
      </c>
      <c r="E139" s="1" t="s">
        <v>8</v>
      </c>
      <c r="F139" s="1"/>
      <c r="G139" s="1"/>
      <c r="I139"/>
      <c r="J139"/>
    </row>
    <row r="140" spans="1:10" hidden="1" x14ac:dyDescent="0.25">
      <c r="A140" s="1">
        <v>264</v>
      </c>
      <c r="B140" s="1" t="s">
        <v>3</v>
      </c>
      <c r="C140" s="1">
        <v>0</v>
      </c>
      <c r="D140" s="1">
        <v>249.653977</v>
      </c>
      <c r="E140" s="1" t="s">
        <v>8</v>
      </c>
      <c r="F140" s="1"/>
      <c r="G140" s="1"/>
      <c r="I140"/>
      <c r="J140"/>
    </row>
    <row r="141" spans="1:10" hidden="1" x14ac:dyDescent="0.25">
      <c r="A141" s="1">
        <v>265</v>
      </c>
      <c r="B141" s="1" t="s">
        <v>3</v>
      </c>
      <c r="C141" s="1">
        <v>0</v>
      </c>
      <c r="D141" s="1">
        <v>278.61838899999998</v>
      </c>
      <c r="E141" s="1" t="s">
        <v>8</v>
      </c>
      <c r="F141" s="1"/>
      <c r="G141" s="1"/>
      <c r="I141"/>
      <c r="J141"/>
    </row>
    <row r="142" spans="1:10" hidden="1" x14ac:dyDescent="0.25">
      <c r="A142" s="1">
        <v>266</v>
      </c>
      <c r="B142" s="1" t="s">
        <v>3</v>
      </c>
      <c r="C142" s="1">
        <v>0</v>
      </c>
      <c r="D142" s="1">
        <v>276.614507</v>
      </c>
      <c r="E142" s="1" t="s">
        <v>8</v>
      </c>
      <c r="F142" s="1"/>
      <c r="G142" s="1"/>
      <c r="I142"/>
      <c r="J142"/>
    </row>
    <row r="143" spans="1:10" hidden="1" x14ac:dyDescent="0.25">
      <c r="A143" s="1">
        <v>267</v>
      </c>
      <c r="B143" s="1" t="s">
        <v>3</v>
      </c>
      <c r="C143" s="1">
        <v>0</v>
      </c>
      <c r="D143" s="1">
        <v>207.59870100000001</v>
      </c>
      <c r="E143" s="1" t="s">
        <v>8</v>
      </c>
      <c r="F143" s="1"/>
      <c r="G143" s="1"/>
      <c r="I143"/>
      <c r="J143"/>
    </row>
    <row r="144" spans="1:10" hidden="1" x14ac:dyDescent="0.25">
      <c r="A144" s="1">
        <v>268</v>
      </c>
      <c r="B144" s="1" t="s">
        <v>3</v>
      </c>
      <c r="C144" s="1">
        <v>0</v>
      </c>
      <c r="D144" s="1">
        <v>132.11622</v>
      </c>
      <c r="E144" s="1" t="s">
        <v>8</v>
      </c>
      <c r="F144" s="1"/>
      <c r="G144" s="1"/>
      <c r="I144"/>
      <c r="J144"/>
    </row>
    <row r="145" spans="1:10" hidden="1" x14ac:dyDescent="0.25">
      <c r="A145" s="1">
        <v>269</v>
      </c>
      <c r="B145" s="1" t="s">
        <v>3</v>
      </c>
      <c r="C145" s="1">
        <v>0</v>
      </c>
      <c r="D145" s="1">
        <v>144.638296</v>
      </c>
      <c r="E145" s="1" t="s">
        <v>8</v>
      </c>
      <c r="F145" s="1"/>
      <c r="G145" s="1"/>
      <c r="I145"/>
      <c r="J145"/>
    </row>
    <row r="146" spans="1:10" hidden="1" x14ac:dyDescent="0.25">
      <c r="A146" s="1">
        <v>270</v>
      </c>
      <c r="B146" s="1" t="s">
        <v>3</v>
      </c>
      <c r="C146" s="1">
        <v>0</v>
      </c>
      <c r="D146" s="1">
        <v>191.81265999999999</v>
      </c>
      <c r="E146" s="1" t="s">
        <v>8</v>
      </c>
      <c r="F146" s="1"/>
      <c r="G146" s="1"/>
      <c r="I146"/>
      <c r="J146"/>
    </row>
    <row r="147" spans="1:10" hidden="1" x14ac:dyDescent="0.25">
      <c r="A147" s="1">
        <v>271</v>
      </c>
      <c r="B147" s="1" t="s">
        <v>3</v>
      </c>
      <c r="C147" s="1">
        <v>0</v>
      </c>
      <c r="D147" s="1">
        <v>317.75972200000001</v>
      </c>
      <c r="E147" s="1" t="s">
        <v>8</v>
      </c>
      <c r="F147" s="1"/>
      <c r="G147" s="1"/>
      <c r="I147"/>
      <c r="J147"/>
    </row>
    <row r="148" spans="1:10" hidden="1" x14ac:dyDescent="0.25">
      <c r="A148" s="1">
        <v>272</v>
      </c>
      <c r="B148" s="1" t="s">
        <v>3</v>
      </c>
      <c r="C148" s="1">
        <v>0</v>
      </c>
      <c r="D148" s="1">
        <v>198.74311700000001</v>
      </c>
      <c r="E148" s="1" t="s">
        <v>8</v>
      </c>
      <c r="F148" s="1"/>
      <c r="G148" s="1"/>
      <c r="I148"/>
      <c r="J148"/>
    </row>
    <row r="149" spans="1:10" hidden="1" x14ac:dyDescent="0.25">
      <c r="A149" s="1">
        <v>273</v>
      </c>
      <c r="B149" s="1" t="s">
        <v>3</v>
      </c>
      <c r="C149" s="1">
        <v>0</v>
      </c>
      <c r="D149" s="1">
        <v>392.29714200000001</v>
      </c>
      <c r="E149" s="1" t="s">
        <v>8</v>
      </c>
      <c r="F149" s="1"/>
      <c r="G149" s="1"/>
      <c r="I149"/>
      <c r="J149"/>
    </row>
    <row r="150" spans="1:10" hidden="1" x14ac:dyDescent="0.25">
      <c r="A150" s="1">
        <v>274</v>
      </c>
      <c r="B150" s="1" t="s">
        <v>3</v>
      </c>
      <c r="C150" s="1">
        <v>0</v>
      </c>
      <c r="D150" s="1">
        <v>140.39426599999999</v>
      </c>
      <c r="E150" s="1" t="s">
        <v>8</v>
      </c>
      <c r="F150" s="1"/>
      <c r="G150" s="1"/>
      <c r="I150"/>
      <c r="J150"/>
    </row>
    <row r="151" spans="1:10" hidden="1" x14ac:dyDescent="0.25">
      <c r="A151" s="1">
        <v>275</v>
      </c>
      <c r="B151" s="1" t="s">
        <v>3</v>
      </c>
      <c r="C151" s="1">
        <v>0</v>
      </c>
      <c r="D151" s="1">
        <v>85.606899999999996</v>
      </c>
      <c r="E151" s="1" t="s">
        <v>8</v>
      </c>
      <c r="F151" s="1"/>
      <c r="G151" s="1"/>
      <c r="I151"/>
      <c r="J151"/>
    </row>
    <row r="152" spans="1:10" hidden="1" x14ac:dyDescent="0.25">
      <c r="A152" s="1">
        <v>276</v>
      </c>
      <c r="B152" s="1" t="s">
        <v>3</v>
      </c>
      <c r="C152" s="1">
        <v>0</v>
      </c>
      <c r="D152" s="1">
        <v>174.565271</v>
      </c>
      <c r="E152" s="1" t="s">
        <v>8</v>
      </c>
      <c r="F152" s="1"/>
      <c r="G152" s="1"/>
      <c r="I152"/>
      <c r="J152"/>
    </row>
    <row r="153" spans="1:10" hidden="1" x14ac:dyDescent="0.25">
      <c r="A153" s="1">
        <v>277</v>
      </c>
      <c r="B153" s="1" t="s">
        <v>3</v>
      </c>
      <c r="C153" s="1">
        <v>0</v>
      </c>
      <c r="D153" s="1">
        <v>260.01466099999999</v>
      </c>
      <c r="E153" s="1" t="s">
        <v>8</v>
      </c>
      <c r="F153" s="1"/>
      <c r="G153" s="1"/>
      <c r="I153"/>
      <c r="J153"/>
    </row>
    <row r="154" spans="1:10" hidden="1" x14ac:dyDescent="0.25">
      <c r="A154" s="1">
        <v>278</v>
      </c>
      <c r="B154" s="1" t="s">
        <v>3</v>
      </c>
      <c r="C154" s="1">
        <v>0</v>
      </c>
      <c r="D154" s="1">
        <v>336.59096499999998</v>
      </c>
      <c r="E154" s="1" t="s">
        <v>8</v>
      </c>
      <c r="F154" s="1"/>
      <c r="G154" s="1"/>
      <c r="I154"/>
      <c r="J154"/>
    </row>
    <row r="155" spans="1:10" hidden="1" x14ac:dyDescent="0.25">
      <c r="A155" s="1">
        <v>279</v>
      </c>
      <c r="B155" s="1" t="s">
        <v>3</v>
      </c>
      <c r="C155" s="1">
        <v>0</v>
      </c>
      <c r="D155" s="1">
        <v>192.600212</v>
      </c>
      <c r="E155" s="1" t="s">
        <v>8</v>
      </c>
      <c r="F155" s="1"/>
      <c r="G155" s="1"/>
      <c r="I155"/>
      <c r="J155"/>
    </row>
    <row r="156" spans="1:10" hidden="1" x14ac:dyDescent="0.25">
      <c r="A156" s="1">
        <v>280</v>
      </c>
      <c r="B156" s="1" t="s">
        <v>3</v>
      </c>
      <c r="C156" s="1">
        <v>0</v>
      </c>
      <c r="D156" s="1">
        <v>165.368414</v>
      </c>
      <c r="E156" s="1" t="s">
        <v>8</v>
      </c>
      <c r="F156" s="1"/>
      <c r="G156" s="1"/>
      <c r="I156"/>
      <c r="J156"/>
    </row>
    <row r="157" spans="1:10" hidden="1" x14ac:dyDescent="0.25">
      <c r="A157" s="1">
        <v>281</v>
      </c>
      <c r="B157" s="1" t="s">
        <v>3</v>
      </c>
      <c r="C157" s="1">
        <v>0</v>
      </c>
      <c r="D157" s="1">
        <v>31.537081000000001</v>
      </c>
      <c r="E157" s="1" t="s">
        <v>8</v>
      </c>
      <c r="F157" s="1"/>
      <c r="G157" s="1"/>
      <c r="I157"/>
      <c r="J157"/>
    </row>
    <row r="158" spans="1:10" hidden="1" x14ac:dyDescent="0.25">
      <c r="A158" s="1">
        <v>282</v>
      </c>
      <c r="B158" s="1" t="s">
        <v>3</v>
      </c>
      <c r="C158" s="1">
        <v>0</v>
      </c>
      <c r="D158" s="1">
        <v>320.095776</v>
      </c>
      <c r="E158" s="1" t="s">
        <v>8</v>
      </c>
      <c r="F158" s="1"/>
      <c r="G158" s="1"/>
      <c r="I158"/>
      <c r="J158"/>
    </row>
    <row r="159" spans="1:10" hidden="1" x14ac:dyDescent="0.25">
      <c r="A159" s="1">
        <v>283</v>
      </c>
      <c r="B159" s="1" t="s">
        <v>3</v>
      </c>
      <c r="C159" s="1">
        <v>0</v>
      </c>
      <c r="D159" s="1">
        <v>62.493825000000001</v>
      </c>
      <c r="E159" s="1" t="s">
        <v>8</v>
      </c>
      <c r="F159" s="1"/>
      <c r="G159" s="1"/>
      <c r="I159"/>
      <c r="J159"/>
    </row>
    <row r="160" spans="1:10" hidden="1" x14ac:dyDescent="0.25">
      <c r="A160" s="1">
        <v>284</v>
      </c>
      <c r="B160" s="1" t="s">
        <v>3</v>
      </c>
      <c r="C160" s="1">
        <v>0</v>
      </c>
      <c r="D160" s="1">
        <v>264.97658799999999</v>
      </c>
      <c r="E160" s="1" t="s">
        <v>8</v>
      </c>
      <c r="F160" s="1"/>
      <c r="G160" s="1"/>
      <c r="I160"/>
      <c r="J160"/>
    </row>
    <row r="161" spans="1:10" hidden="1" x14ac:dyDescent="0.25">
      <c r="A161" s="1">
        <v>285</v>
      </c>
      <c r="B161" s="1" t="s">
        <v>3</v>
      </c>
      <c r="C161" s="1">
        <v>0</v>
      </c>
      <c r="D161" s="1">
        <v>218.25760500000001</v>
      </c>
      <c r="E161" s="1" t="s">
        <v>8</v>
      </c>
      <c r="F161" s="1"/>
      <c r="G161" s="1"/>
      <c r="I161"/>
      <c r="J161"/>
    </row>
    <row r="162" spans="1:10" hidden="1" x14ac:dyDescent="0.25">
      <c r="A162" s="1">
        <v>286</v>
      </c>
      <c r="B162" s="1" t="s">
        <v>3</v>
      </c>
      <c r="C162" s="1">
        <v>0</v>
      </c>
      <c r="D162" s="1">
        <v>85.45044</v>
      </c>
      <c r="E162" s="1" t="s">
        <v>8</v>
      </c>
      <c r="F162" s="1"/>
      <c r="G162" s="1"/>
      <c r="I162"/>
      <c r="J162"/>
    </row>
    <row r="163" spans="1:10" hidden="1" x14ac:dyDescent="0.25">
      <c r="A163" s="1">
        <v>287</v>
      </c>
      <c r="B163" s="1" t="s">
        <v>3</v>
      </c>
      <c r="C163" s="1">
        <v>0</v>
      </c>
      <c r="D163" s="1">
        <v>192.53510700000001</v>
      </c>
      <c r="E163" s="1" t="s">
        <v>8</v>
      </c>
      <c r="F163" s="1"/>
      <c r="G163" s="1"/>
      <c r="I163"/>
      <c r="J163"/>
    </row>
    <row r="164" spans="1:10" hidden="1" x14ac:dyDescent="0.25">
      <c r="A164" s="1">
        <v>288</v>
      </c>
      <c r="B164" s="1" t="s">
        <v>3</v>
      </c>
      <c r="C164" s="1">
        <v>0</v>
      </c>
      <c r="D164" s="1">
        <v>62.791344000000002</v>
      </c>
      <c r="E164" s="1" t="s">
        <v>8</v>
      </c>
      <c r="F164" s="1"/>
      <c r="G164" s="1"/>
      <c r="I164"/>
      <c r="J164"/>
    </row>
    <row r="165" spans="1:10" hidden="1" x14ac:dyDescent="0.25">
      <c r="A165" s="1">
        <v>289</v>
      </c>
      <c r="B165" s="1" t="s">
        <v>3</v>
      </c>
      <c r="C165" s="1">
        <v>0</v>
      </c>
      <c r="D165" s="1">
        <v>199.49187499999999</v>
      </c>
      <c r="E165" s="1" t="s">
        <v>8</v>
      </c>
      <c r="F165" s="1"/>
      <c r="G165" s="1"/>
      <c r="I165"/>
      <c r="J165"/>
    </row>
    <row r="166" spans="1:10" hidden="1" x14ac:dyDescent="0.25">
      <c r="A166" s="1">
        <v>290</v>
      </c>
      <c r="B166" s="1" t="s">
        <v>3</v>
      </c>
      <c r="C166" s="1">
        <v>0</v>
      </c>
      <c r="D166" s="1">
        <v>672.98801700000001</v>
      </c>
      <c r="E166" s="1" t="s">
        <v>8</v>
      </c>
      <c r="F166" s="1"/>
      <c r="G166" s="1"/>
      <c r="I166"/>
      <c r="J166"/>
    </row>
    <row r="167" spans="1:10" hidden="1" x14ac:dyDescent="0.25">
      <c r="A167" s="1">
        <v>295</v>
      </c>
      <c r="B167" s="1" t="s">
        <v>3</v>
      </c>
      <c r="C167" s="1">
        <v>0</v>
      </c>
      <c r="D167" s="1">
        <v>250.34527299999999</v>
      </c>
      <c r="E167" s="1" t="s">
        <v>8</v>
      </c>
      <c r="F167" s="1"/>
      <c r="G167" s="1"/>
      <c r="I167"/>
      <c r="J167"/>
    </row>
    <row r="168" spans="1:10" hidden="1" x14ac:dyDescent="0.25">
      <c r="A168" s="1">
        <v>296</v>
      </c>
      <c r="B168" s="1" t="s">
        <v>3</v>
      </c>
      <c r="C168" s="1">
        <v>0</v>
      </c>
      <c r="D168" s="1">
        <v>267.085128</v>
      </c>
      <c r="E168" s="1" t="s">
        <v>8</v>
      </c>
      <c r="F168" s="1"/>
      <c r="G168" s="1"/>
      <c r="I168"/>
      <c r="J168"/>
    </row>
    <row r="169" spans="1:10" hidden="1" x14ac:dyDescent="0.25">
      <c r="A169" s="1">
        <v>297</v>
      </c>
      <c r="B169" s="1" t="s">
        <v>3</v>
      </c>
      <c r="C169" s="1">
        <v>0</v>
      </c>
      <c r="D169" s="1">
        <v>321.45246600000002</v>
      </c>
      <c r="E169" s="1" t="s">
        <v>8</v>
      </c>
      <c r="F169" s="1"/>
      <c r="G169" s="1"/>
      <c r="I169"/>
      <c r="J169"/>
    </row>
    <row r="170" spans="1:10" hidden="1" x14ac:dyDescent="0.25">
      <c r="A170" s="1">
        <v>299</v>
      </c>
      <c r="B170" s="1" t="s">
        <v>3</v>
      </c>
      <c r="C170" s="1">
        <v>0</v>
      </c>
      <c r="D170" s="1">
        <v>397.10120899999998</v>
      </c>
      <c r="E170" s="1" t="s">
        <v>8</v>
      </c>
      <c r="F170" s="1"/>
      <c r="G170" s="1"/>
      <c r="I170"/>
      <c r="J170"/>
    </row>
    <row r="171" spans="1:10" hidden="1" x14ac:dyDescent="0.25">
      <c r="A171" s="1">
        <v>302</v>
      </c>
      <c r="B171" s="1" t="s">
        <v>3</v>
      </c>
      <c r="C171" s="1">
        <v>0</v>
      </c>
      <c r="D171" s="1">
        <v>154.43579299999999</v>
      </c>
      <c r="E171" s="1" t="s">
        <v>8</v>
      </c>
      <c r="F171" s="1"/>
      <c r="G171" s="1"/>
      <c r="I171"/>
      <c r="J171"/>
    </row>
    <row r="172" spans="1:10" hidden="1" x14ac:dyDescent="0.25">
      <c r="A172" s="1">
        <v>304</v>
      </c>
      <c r="B172" s="1" t="s">
        <v>3</v>
      </c>
      <c r="C172" s="1">
        <v>0</v>
      </c>
      <c r="D172" s="1">
        <v>164.80627699999999</v>
      </c>
      <c r="E172" s="1" t="s">
        <v>8</v>
      </c>
      <c r="F172" s="1"/>
      <c r="G172" s="1"/>
      <c r="I172"/>
      <c r="J172"/>
    </row>
    <row r="173" spans="1:10" hidden="1" x14ac:dyDescent="0.25">
      <c r="A173" s="1">
        <v>308</v>
      </c>
      <c r="B173" s="1" t="s">
        <v>3</v>
      </c>
      <c r="C173" s="1">
        <v>0</v>
      </c>
      <c r="D173" s="1">
        <v>128.47808000000001</v>
      </c>
      <c r="E173" s="1" t="s">
        <v>8</v>
      </c>
      <c r="F173" s="1"/>
      <c r="G173" s="1"/>
      <c r="I173"/>
      <c r="J173"/>
    </row>
    <row r="174" spans="1:10" hidden="1" x14ac:dyDescent="0.25">
      <c r="A174" s="1">
        <v>309</v>
      </c>
      <c r="B174" s="1" t="s">
        <v>3</v>
      </c>
      <c r="C174" s="1">
        <v>0</v>
      </c>
      <c r="D174" s="1">
        <v>168.02264</v>
      </c>
      <c r="E174" s="1" t="s">
        <v>8</v>
      </c>
      <c r="F174" s="1"/>
      <c r="G174" s="1"/>
      <c r="I174"/>
      <c r="J174"/>
    </row>
    <row r="175" spans="1:10" hidden="1" x14ac:dyDescent="0.25">
      <c r="A175" s="1">
        <v>310</v>
      </c>
      <c r="B175" s="1" t="s">
        <v>3</v>
      </c>
      <c r="C175" s="1">
        <v>0</v>
      </c>
      <c r="D175" s="1">
        <v>304.65975800000001</v>
      </c>
      <c r="E175" s="1" t="s">
        <v>8</v>
      </c>
      <c r="F175" s="1"/>
      <c r="G175" s="1"/>
      <c r="I175"/>
      <c r="J175"/>
    </row>
    <row r="176" spans="1:10" hidden="1" x14ac:dyDescent="0.25">
      <c r="A176" s="1">
        <v>311</v>
      </c>
      <c r="B176" s="1" t="s">
        <v>3</v>
      </c>
      <c r="C176" s="1">
        <v>0</v>
      </c>
      <c r="D176" s="1">
        <v>172.943264</v>
      </c>
      <c r="E176" s="1" t="s">
        <v>8</v>
      </c>
      <c r="F176" s="1"/>
      <c r="G176" s="1"/>
      <c r="I176"/>
      <c r="J176"/>
    </row>
    <row r="177" spans="1:10" hidden="1" x14ac:dyDescent="0.25">
      <c r="A177" s="1">
        <v>312</v>
      </c>
      <c r="B177" s="1" t="s">
        <v>3</v>
      </c>
      <c r="C177" s="1">
        <v>0</v>
      </c>
      <c r="D177" s="1">
        <v>159.01549499999999</v>
      </c>
      <c r="E177" s="1" t="s">
        <v>8</v>
      </c>
      <c r="F177" s="1"/>
      <c r="G177" s="1"/>
      <c r="I177"/>
      <c r="J177"/>
    </row>
    <row r="178" spans="1:10" hidden="1" x14ac:dyDescent="0.25">
      <c r="A178" s="1">
        <v>313</v>
      </c>
      <c r="B178" s="1" t="s">
        <v>3</v>
      </c>
      <c r="C178" s="1">
        <v>0</v>
      </c>
      <c r="D178" s="1">
        <v>359.96375799999998</v>
      </c>
      <c r="E178" s="1" t="s">
        <v>8</v>
      </c>
      <c r="F178" s="1"/>
      <c r="G178" s="1"/>
      <c r="I178"/>
      <c r="J178"/>
    </row>
    <row r="179" spans="1:10" hidden="1" x14ac:dyDescent="0.25">
      <c r="A179" s="1">
        <v>314</v>
      </c>
      <c r="B179" s="1" t="s">
        <v>3</v>
      </c>
      <c r="C179" s="1">
        <v>0</v>
      </c>
      <c r="D179" s="1">
        <v>184.07714899999999</v>
      </c>
      <c r="E179" s="1" t="s">
        <v>8</v>
      </c>
      <c r="F179" s="1"/>
      <c r="G179" s="1"/>
      <c r="I179"/>
      <c r="J179"/>
    </row>
    <row r="180" spans="1:10" hidden="1" x14ac:dyDescent="0.25">
      <c r="A180" s="1">
        <v>315</v>
      </c>
      <c r="B180" s="1" t="s">
        <v>3</v>
      </c>
      <c r="C180" s="1">
        <v>0</v>
      </c>
      <c r="D180" s="1">
        <v>379.85381999999998</v>
      </c>
      <c r="E180" s="1" t="s">
        <v>8</v>
      </c>
      <c r="F180" s="1"/>
      <c r="G180" s="1"/>
      <c r="I180"/>
      <c r="J180"/>
    </row>
    <row r="181" spans="1:10" hidden="1" x14ac:dyDescent="0.25">
      <c r="A181" s="1">
        <v>316</v>
      </c>
      <c r="B181" s="1" t="s">
        <v>3</v>
      </c>
      <c r="C181" s="1">
        <v>0</v>
      </c>
      <c r="D181" s="1">
        <v>212.82279600000001</v>
      </c>
      <c r="E181" s="1" t="s">
        <v>8</v>
      </c>
      <c r="F181" s="1"/>
      <c r="G181" s="1"/>
      <c r="I181"/>
      <c r="J181"/>
    </row>
    <row r="182" spans="1:10" hidden="1" x14ac:dyDescent="0.25">
      <c r="A182" s="1">
        <v>317</v>
      </c>
      <c r="B182" s="1" t="s">
        <v>3</v>
      </c>
      <c r="C182" s="1">
        <v>0</v>
      </c>
      <c r="D182" s="1">
        <v>298.805971</v>
      </c>
      <c r="E182" s="1" t="s">
        <v>8</v>
      </c>
      <c r="F182" s="1"/>
      <c r="G182" s="1"/>
      <c r="I182"/>
      <c r="J182"/>
    </row>
    <row r="183" spans="1:10" hidden="1" x14ac:dyDescent="0.25">
      <c r="A183" s="1">
        <v>318</v>
      </c>
      <c r="B183" s="1" t="s">
        <v>3</v>
      </c>
      <c r="C183" s="1">
        <v>0</v>
      </c>
      <c r="D183" s="1">
        <v>292.10407900000001</v>
      </c>
      <c r="E183" s="1" t="s">
        <v>8</v>
      </c>
      <c r="F183" s="1"/>
      <c r="G183" s="1"/>
      <c r="I183"/>
      <c r="J183"/>
    </row>
    <row r="184" spans="1:10" hidden="1" x14ac:dyDescent="0.25">
      <c r="A184" s="1">
        <v>319</v>
      </c>
      <c r="B184" s="1" t="s">
        <v>3</v>
      </c>
      <c r="C184" s="1">
        <v>0</v>
      </c>
      <c r="D184" s="1">
        <v>474.383509</v>
      </c>
      <c r="E184" s="1" t="s">
        <v>8</v>
      </c>
      <c r="F184" s="1"/>
      <c r="G184" s="1"/>
      <c r="I184"/>
      <c r="J184"/>
    </row>
    <row r="185" spans="1:10" hidden="1" x14ac:dyDescent="0.25">
      <c r="A185" s="1">
        <v>320</v>
      </c>
      <c r="B185" s="1" t="s">
        <v>3</v>
      </c>
      <c r="C185" s="1">
        <v>0</v>
      </c>
      <c r="D185" s="1">
        <v>331.75469600000002</v>
      </c>
      <c r="E185" s="1" t="s">
        <v>8</v>
      </c>
      <c r="F185" s="1"/>
      <c r="G185" s="1"/>
      <c r="I185"/>
      <c r="J185"/>
    </row>
    <row r="186" spans="1:10" hidden="1" x14ac:dyDescent="0.25">
      <c r="A186" s="1">
        <v>321</v>
      </c>
      <c r="B186" s="1" t="s">
        <v>3</v>
      </c>
      <c r="C186" s="1">
        <v>0</v>
      </c>
      <c r="D186" s="1">
        <v>539.94563600000004</v>
      </c>
      <c r="E186" s="1" t="s">
        <v>8</v>
      </c>
      <c r="F186" s="1"/>
      <c r="G186" s="1"/>
      <c r="I186"/>
      <c r="J186"/>
    </row>
    <row r="187" spans="1:10" hidden="1" x14ac:dyDescent="0.25">
      <c r="A187" s="1">
        <v>322</v>
      </c>
      <c r="B187" s="1" t="s">
        <v>3</v>
      </c>
      <c r="C187" s="1">
        <v>0</v>
      </c>
      <c r="D187" s="1">
        <v>148.954431</v>
      </c>
      <c r="E187" s="1" t="s">
        <v>8</v>
      </c>
      <c r="F187" s="1"/>
      <c r="G187" s="1"/>
      <c r="I187"/>
      <c r="J187"/>
    </row>
    <row r="188" spans="1:10" hidden="1" x14ac:dyDescent="0.25">
      <c r="A188" s="1">
        <v>323</v>
      </c>
      <c r="B188" s="1" t="s">
        <v>3</v>
      </c>
      <c r="C188" s="1">
        <v>0</v>
      </c>
      <c r="D188" s="1">
        <v>341.87316399999997</v>
      </c>
      <c r="E188" s="1" t="s">
        <v>8</v>
      </c>
      <c r="F188" s="1"/>
      <c r="G188" s="1"/>
      <c r="I188"/>
      <c r="J188"/>
    </row>
    <row r="189" spans="1:10" hidden="1" x14ac:dyDescent="0.25">
      <c r="A189" s="1">
        <v>324</v>
      </c>
      <c r="B189" s="1" t="s">
        <v>3</v>
      </c>
      <c r="C189" s="1">
        <v>0</v>
      </c>
      <c r="D189" s="1">
        <v>218.98985300000001</v>
      </c>
      <c r="E189" s="1" t="s">
        <v>8</v>
      </c>
      <c r="F189" s="1"/>
      <c r="G189" s="1"/>
      <c r="I189"/>
      <c r="J189"/>
    </row>
    <row r="190" spans="1:10" hidden="1" x14ac:dyDescent="0.25">
      <c r="A190" s="1">
        <v>325</v>
      </c>
      <c r="B190" s="1" t="s">
        <v>3</v>
      </c>
      <c r="C190" s="1">
        <v>0</v>
      </c>
      <c r="D190" s="1">
        <v>219.48128600000001</v>
      </c>
      <c r="E190" s="1" t="s">
        <v>8</v>
      </c>
      <c r="F190" s="1"/>
      <c r="G190" s="1"/>
      <c r="I190"/>
      <c r="J190"/>
    </row>
    <row r="191" spans="1:10" hidden="1" x14ac:dyDescent="0.25">
      <c r="A191" s="1">
        <v>326</v>
      </c>
      <c r="B191" s="1" t="s">
        <v>3</v>
      </c>
      <c r="C191" s="1">
        <v>0</v>
      </c>
      <c r="D191" s="1">
        <v>598.41349500000001</v>
      </c>
      <c r="E191" s="1" t="s">
        <v>8</v>
      </c>
      <c r="F191" s="1"/>
      <c r="G191" s="1"/>
      <c r="I191"/>
      <c r="J191"/>
    </row>
    <row r="192" spans="1:10" hidden="1" x14ac:dyDescent="0.25">
      <c r="A192" s="1">
        <v>327</v>
      </c>
      <c r="B192" s="1" t="s">
        <v>3</v>
      </c>
      <c r="C192" s="1">
        <v>0</v>
      </c>
      <c r="D192" s="1">
        <v>687.09534799999994</v>
      </c>
      <c r="E192" s="1" t="s">
        <v>8</v>
      </c>
      <c r="F192" s="1"/>
      <c r="G192" s="1"/>
      <c r="I192"/>
      <c r="J192"/>
    </row>
    <row r="193" spans="1:10" hidden="1" x14ac:dyDescent="0.25">
      <c r="A193" s="1">
        <v>328</v>
      </c>
      <c r="B193" s="1" t="s">
        <v>3</v>
      </c>
      <c r="C193" s="1">
        <v>0</v>
      </c>
      <c r="D193" s="1">
        <v>321.06049999999999</v>
      </c>
      <c r="E193" s="1" t="s">
        <v>8</v>
      </c>
      <c r="F193" s="1"/>
      <c r="G193" s="1"/>
      <c r="I193"/>
      <c r="J193"/>
    </row>
    <row r="194" spans="1:10" hidden="1" x14ac:dyDescent="0.25">
      <c r="A194" s="1">
        <v>329</v>
      </c>
      <c r="B194" s="1" t="s">
        <v>3</v>
      </c>
      <c r="C194" s="1">
        <v>0</v>
      </c>
      <c r="D194" s="1">
        <v>175.630392</v>
      </c>
      <c r="E194" s="1" t="s">
        <v>8</v>
      </c>
      <c r="F194" s="1"/>
      <c r="G194" s="1"/>
      <c r="I194"/>
      <c r="J194"/>
    </row>
    <row r="195" spans="1:10" hidden="1" x14ac:dyDescent="0.25">
      <c r="A195" s="1">
        <v>330</v>
      </c>
      <c r="B195" s="1" t="s">
        <v>3</v>
      </c>
      <c r="C195" s="1">
        <v>0</v>
      </c>
      <c r="D195" s="1">
        <v>212.336614</v>
      </c>
      <c r="E195" s="1" t="s">
        <v>8</v>
      </c>
      <c r="F195" s="1"/>
      <c r="G195" s="1"/>
      <c r="I195"/>
      <c r="J195"/>
    </row>
    <row r="196" spans="1:10" hidden="1" x14ac:dyDescent="0.25">
      <c r="A196" s="1">
        <v>331</v>
      </c>
      <c r="B196" s="1" t="s">
        <v>3</v>
      </c>
      <c r="C196" s="1">
        <v>0</v>
      </c>
      <c r="D196" s="1">
        <v>447.90546499999999</v>
      </c>
      <c r="E196" s="1" t="s">
        <v>8</v>
      </c>
      <c r="F196" s="1"/>
      <c r="G196" s="1"/>
      <c r="I196"/>
      <c r="J196"/>
    </row>
    <row r="197" spans="1:10" hidden="1" x14ac:dyDescent="0.25">
      <c r="A197" s="1">
        <v>332</v>
      </c>
      <c r="B197" s="1" t="s">
        <v>3</v>
      </c>
      <c r="C197" s="1">
        <v>0</v>
      </c>
      <c r="D197" s="1">
        <v>194.51903799999999</v>
      </c>
      <c r="E197" s="1" t="s">
        <v>8</v>
      </c>
      <c r="F197" s="1"/>
      <c r="G197" s="1"/>
      <c r="I197"/>
      <c r="J197"/>
    </row>
    <row r="198" spans="1:10" hidden="1" x14ac:dyDescent="0.25">
      <c r="A198" s="1">
        <v>333</v>
      </c>
      <c r="B198" s="1" t="s">
        <v>3</v>
      </c>
      <c r="C198" s="1">
        <v>0</v>
      </c>
      <c r="D198" s="1">
        <v>196.747985</v>
      </c>
      <c r="E198" s="1" t="s">
        <v>8</v>
      </c>
      <c r="F198" s="1"/>
      <c r="G198" s="1"/>
      <c r="I198"/>
      <c r="J198"/>
    </row>
    <row r="199" spans="1:10" hidden="1" x14ac:dyDescent="0.25">
      <c r="A199" s="1">
        <v>334</v>
      </c>
      <c r="B199" s="1" t="s">
        <v>3</v>
      </c>
      <c r="C199" s="1">
        <v>0</v>
      </c>
      <c r="D199" s="1">
        <v>358.67742299999998</v>
      </c>
      <c r="E199" s="1" t="s">
        <v>8</v>
      </c>
      <c r="F199" s="1"/>
      <c r="G199" s="1"/>
      <c r="I199"/>
      <c r="J199"/>
    </row>
    <row r="200" spans="1:10" hidden="1" x14ac:dyDescent="0.25">
      <c r="A200" s="1">
        <v>335</v>
      </c>
      <c r="B200" s="1" t="s">
        <v>3</v>
      </c>
      <c r="C200" s="1">
        <v>0</v>
      </c>
      <c r="D200" s="1">
        <v>298.62080900000001</v>
      </c>
      <c r="E200" s="1" t="s">
        <v>8</v>
      </c>
      <c r="F200" s="1"/>
      <c r="G200" s="1"/>
      <c r="I200"/>
      <c r="J200"/>
    </row>
    <row r="201" spans="1:10" hidden="1" x14ac:dyDescent="0.25">
      <c r="A201" s="1">
        <v>336</v>
      </c>
      <c r="B201" s="1" t="s">
        <v>3</v>
      </c>
      <c r="C201" s="1">
        <v>0</v>
      </c>
      <c r="D201" s="1">
        <v>170.360094</v>
      </c>
      <c r="E201" s="1" t="s">
        <v>8</v>
      </c>
      <c r="F201" s="1"/>
      <c r="G201" s="1"/>
      <c r="I201"/>
      <c r="J201"/>
    </row>
    <row r="202" spans="1:10" hidden="1" x14ac:dyDescent="0.25">
      <c r="A202" s="1">
        <v>343</v>
      </c>
      <c r="B202" s="1" t="s">
        <v>3</v>
      </c>
      <c r="C202" s="1">
        <v>0</v>
      </c>
      <c r="D202" s="1">
        <v>123.90817800000001</v>
      </c>
      <c r="E202" s="1" t="s">
        <v>8</v>
      </c>
      <c r="F202" s="1"/>
      <c r="G202" s="1"/>
      <c r="I202"/>
      <c r="J202"/>
    </row>
    <row r="203" spans="1:10" hidden="1" x14ac:dyDescent="0.25">
      <c r="A203" s="1">
        <v>347</v>
      </c>
      <c r="B203" s="1" t="s">
        <v>3</v>
      </c>
      <c r="C203" s="1">
        <v>0</v>
      </c>
      <c r="D203" s="1">
        <v>1335.2849289999999</v>
      </c>
      <c r="E203" s="1" t="s">
        <v>8</v>
      </c>
      <c r="F203" s="1"/>
      <c r="G203" s="1"/>
      <c r="I203"/>
      <c r="J203"/>
    </row>
    <row r="204" spans="1:10" hidden="1" x14ac:dyDescent="0.25">
      <c r="A204" s="1">
        <v>348</v>
      </c>
      <c r="B204" s="1" t="s">
        <v>3</v>
      </c>
      <c r="C204" s="1">
        <v>0</v>
      </c>
      <c r="D204" s="1">
        <v>946.63179000000002</v>
      </c>
      <c r="E204" s="1" t="s">
        <v>8</v>
      </c>
      <c r="F204" s="1"/>
      <c r="G204" s="1"/>
      <c r="I204"/>
      <c r="J204"/>
    </row>
    <row r="205" spans="1:10" hidden="1" x14ac:dyDescent="0.25">
      <c r="A205" s="1">
        <v>349</v>
      </c>
      <c r="B205" s="1" t="s">
        <v>3</v>
      </c>
      <c r="C205" s="1">
        <v>0</v>
      </c>
      <c r="D205" s="1">
        <v>310.34588300000001</v>
      </c>
      <c r="E205" s="1" t="s">
        <v>8</v>
      </c>
      <c r="F205" s="1"/>
      <c r="G205" s="1"/>
      <c r="I205"/>
      <c r="J205"/>
    </row>
    <row r="206" spans="1:10" hidden="1" x14ac:dyDescent="0.25">
      <c r="A206" s="1">
        <v>350</v>
      </c>
      <c r="B206" s="1" t="s">
        <v>3</v>
      </c>
      <c r="C206" s="1">
        <v>0</v>
      </c>
      <c r="D206" s="1">
        <v>1233.5951669999999</v>
      </c>
      <c r="E206" s="1" t="s">
        <v>8</v>
      </c>
      <c r="F206" s="1"/>
      <c r="G206" s="1"/>
      <c r="I206"/>
      <c r="J206"/>
    </row>
    <row r="207" spans="1:10" hidden="1" x14ac:dyDescent="0.25">
      <c r="A207" s="1">
        <v>351</v>
      </c>
      <c r="B207" s="1" t="s">
        <v>3</v>
      </c>
      <c r="C207" s="1">
        <v>0</v>
      </c>
      <c r="D207" s="1">
        <v>1270.443849</v>
      </c>
      <c r="E207" s="1" t="s">
        <v>8</v>
      </c>
      <c r="F207" s="1"/>
      <c r="G207" s="1"/>
      <c r="I207"/>
      <c r="J207"/>
    </row>
    <row r="208" spans="1:10" hidden="1" x14ac:dyDescent="0.25">
      <c r="A208" s="1">
        <v>352</v>
      </c>
      <c r="B208" s="1" t="s">
        <v>3</v>
      </c>
      <c r="C208" s="1">
        <v>0</v>
      </c>
      <c r="D208" s="1">
        <v>423.81672200000003</v>
      </c>
      <c r="E208" s="1" t="s">
        <v>8</v>
      </c>
      <c r="F208" s="1"/>
      <c r="G208" s="1"/>
      <c r="I208"/>
      <c r="J208"/>
    </row>
    <row r="209" spans="1:10" hidden="1" x14ac:dyDescent="0.25">
      <c r="A209" s="1">
        <v>353</v>
      </c>
      <c r="B209" s="1" t="s">
        <v>3</v>
      </c>
      <c r="C209" s="1">
        <v>0</v>
      </c>
      <c r="D209" s="1">
        <v>181.38197099999999</v>
      </c>
      <c r="E209" s="1" t="s">
        <v>8</v>
      </c>
      <c r="F209" s="1"/>
      <c r="G209" s="1"/>
      <c r="I209"/>
      <c r="J209"/>
    </row>
    <row r="210" spans="1:10" hidden="1" x14ac:dyDescent="0.25">
      <c r="A210" s="1">
        <v>354</v>
      </c>
      <c r="B210" s="1" t="s">
        <v>3</v>
      </c>
      <c r="C210" s="1">
        <v>0</v>
      </c>
      <c r="D210" s="1">
        <v>1115.46237</v>
      </c>
      <c r="E210" s="1" t="s">
        <v>8</v>
      </c>
      <c r="F210" s="1"/>
      <c r="G210" s="1"/>
      <c r="I210"/>
      <c r="J210"/>
    </row>
    <row r="211" spans="1:10" hidden="1" x14ac:dyDescent="0.25">
      <c r="A211" s="1">
        <v>355</v>
      </c>
      <c r="B211" s="1" t="s">
        <v>3</v>
      </c>
      <c r="C211" s="1">
        <v>0</v>
      </c>
      <c r="D211" s="1">
        <v>119.410381</v>
      </c>
      <c r="E211" s="1" t="s">
        <v>8</v>
      </c>
      <c r="F211" s="1"/>
      <c r="G211" s="1"/>
      <c r="I211"/>
      <c r="J211"/>
    </row>
    <row r="212" spans="1:10" hidden="1" x14ac:dyDescent="0.25">
      <c r="A212" s="1">
        <v>356</v>
      </c>
      <c r="B212" s="1" t="s">
        <v>3</v>
      </c>
      <c r="C212" s="1">
        <v>0</v>
      </c>
      <c r="D212" s="1">
        <v>314.97038800000001</v>
      </c>
      <c r="E212" s="1" t="s">
        <v>8</v>
      </c>
      <c r="F212" s="1"/>
      <c r="G212" s="1"/>
      <c r="I212"/>
      <c r="J212"/>
    </row>
    <row r="213" spans="1:10" hidden="1" x14ac:dyDescent="0.25">
      <c r="A213" s="1">
        <v>357</v>
      </c>
      <c r="B213" s="1" t="s">
        <v>3</v>
      </c>
      <c r="C213" s="1">
        <v>0</v>
      </c>
      <c r="D213" s="1">
        <v>160.39598599999999</v>
      </c>
      <c r="E213" s="1" t="s">
        <v>8</v>
      </c>
      <c r="F213" s="1"/>
      <c r="G213" s="1"/>
      <c r="I213"/>
      <c r="J213"/>
    </row>
    <row r="214" spans="1:10" hidden="1" x14ac:dyDescent="0.25">
      <c r="A214" s="1">
        <v>358</v>
      </c>
      <c r="B214" s="1" t="s">
        <v>3</v>
      </c>
      <c r="C214" s="1">
        <v>0</v>
      </c>
      <c r="D214" s="1">
        <v>487.03474399999999</v>
      </c>
      <c r="E214" s="1" t="s">
        <v>8</v>
      </c>
      <c r="F214" s="1"/>
      <c r="G214" s="1"/>
      <c r="I214"/>
      <c r="J214"/>
    </row>
    <row r="215" spans="1:10" hidden="1" x14ac:dyDescent="0.25">
      <c r="A215" s="1">
        <v>359</v>
      </c>
      <c r="B215" s="1" t="s">
        <v>3</v>
      </c>
      <c r="C215" s="1">
        <v>0</v>
      </c>
      <c r="D215" s="1">
        <v>395.76176400000003</v>
      </c>
      <c r="E215" s="1" t="s">
        <v>8</v>
      </c>
      <c r="F215" s="1"/>
      <c r="G215" s="1"/>
      <c r="I215"/>
      <c r="J215"/>
    </row>
    <row r="216" spans="1:10" hidden="1" x14ac:dyDescent="0.25">
      <c r="A216" s="1">
        <v>360</v>
      </c>
      <c r="B216" s="1" t="s">
        <v>3</v>
      </c>
      <c r="C216" s="1">
        <v>0</v>
      </c>
      <c r="D216" s="1">
        <v>296.106943</v>
      </c>
      <c r="E216" s="1" t="s">
        <v>8</v>
      </c>
      <c r="F216" s="1"/>
      <c r="G216" s="1"/>
      <c r="I216"/>
      <c r="J216"/>
    </row>
    <row r="217" spans="1:10" hidden="1" x14ac:dyDescent="0.25">
      <c r="A217" s="1">
        <v>361</v>
      </c>
      <c r="B217" s="1" t="s">
        <v>3</v>
      </c>
      <c r="C217" s="1">
        <v>0</v>
      </c>
      <c r="D217" s="1">
        <v>160.42258799999999</v>
      </c>
      <c r="E217" s="1" t="s">
        <v>8</v>
      </c>
      <c r="F217" s="1"/>
      <c r="G217" s="1"/>
      <c r="I217"/>
      <c r="J217"/>
    </row>
    <row r="218" spans="1:10" hidden="1" x14ac:dyDescent="0.25">
      <c r="A218" s="1">
        <v>362</v>
      </c>
      <c r="B218" s="1" t="s">
        <v>3</v>
      </c>
      <c r="C218" s="1">
        <v>0</v>
      </c>
      <c r="D218" s="1">
        <v>154.40219099999999</v>
      </c>
      <c r="E218" s="1" t="s">
        <v>8</v>
      </c>
      <c r="F218" s="1"/>
      <c r="G218" s="1"/>
      <c r="I218"/>
      <c r="J218"/>
    </row>
    <row r="219" spans="1:10" hidden="1" x14ac:dyDescent="0.25">
      <c r="A219" s="1">
        <v>363</v>
      </c>
      <c r="B219" s="1" t="s">
        <v>3</v>
      </c>
      <c r="C219" s="1">
        <v>0</v>
      </c>
      <c r="D219" s="1">
        <v>370.66606400000001</v>
      </c>
      <c r="E219" s="1" t="s">
        <v>8</v>
      </c>
      <c r="F219" s="1"/>
      <c r="G219" s="1"/>
      <c r="I219"/>
      <c r="J219"/>
    </row>
    <row r="220" spans="1:10" hidden="1" x14ac:dyDescent="0.25">
      <c r="A220" s="1">
        <v>364</v>
      </c>
      <c r="B220" s="1" t="s">
        <v>3</v>
      </c>
      <c r="C220" s="1">
        <v>0</v>
      </c>
      <c r="D220" s="1">
        <v>939.96043699999996</v>
      </c>
      <c r="E220" s="1" t="s">
        <v>8</v>
      </c>
      <c r="F220" s="1"/>
      <c r="G220" s="1"/>
      <c r="I220"/>
      <c r="J220"/>
    </row>
    <row r="221" spans="1:10" hidden="1" x14ac:dyDescent="0.25">
      <c r="A221" s="1">
        <v>365</v>
      </c>
      <c r="B221" s="1" t="s">
        <v>3</v>
      </c>
      <c r="C221" s="1">
        <v>0</v>
      </c>
      <c r="D221" s="1">
        <v>385.23542500000002</v>
      </c>
      <c r="E221" s="1" t="s">
        <v>8</v>
      </c>
      <c r="F221" s="1"/>
      <c r="G221" s="1"/>
      <c r="I221"/>
      <c r="J221"/>
    </row>
    <row r="222" spans="1:10" hidden="1" x14ac:dyDescent="0.25">
      <c r="A222" s="1">
        <v>366</v>
      </c>
      <c r="B222" s="1" t="s">
        <v>3</v>
      </c>
      <c r="C222" s="1">
        <v>0</v>
      </c>
      <c r="D222" s="1">
        <v>214.75177400000001</v>
      </c>
      <c r="E222" s="1" t="s">
        <v>8</v>
      </c>
      <c r="F222" s="1"/>
      <c r="G222" s="1"/>
      <c r="I222"/>
      <c r="J222"/>
    </row>
    <row r="223" spans="1:10" hidden="1" x14ac:dyDescent="0.25">
      <c r="A223" s="1">
        <v>367</v>
      </c>
      <c r="B223" s="1" t="s">
        <v>3</v>
      </c>
      <c r="C223" s="1">
        <v>0</v>
      </c>
      <c r="D223" s="1">
        <v>34.587882999999998</v>
      </c>
      <c r="E223" s="1" t="s">
        <v>8</v>
      </c>
      <c r="F223" s="1"/>
      <c r="G223" s="1"/>
      <c r="I223"/>
      <c r="J223"/>
    </row>
    <row r="224" spans="1:10" hidden="1" x14ac:dyDescent="0.25">
      <c r="A224" s="1">
        <v>368</v>
      </c>
      <c r="B224" s="1" t="s">
        <v>3</v>
      </c>
      <c r="C224" s="1">
        <v>0</v>
      </c>
      <c r="D224" s="1">
        <v>402.95219500000002</v>
      </c>
      <c r="E224" s="1" t="s">
        <v>8</v>
      </c>
      <c r="F224" s="1"/>
      <c r="G224" s="1"/>
      <c r="I224"/>
      <c r="J224"/>
    </row>
    <row r="225" spans="1:10" hidden="1" x14ac:dyDescent="0.25">
      <c r="A225" s="1">
        <v>369</v>
      </c>
      <c r="B225" s="1" t="s">
        <v>3</v>
      </c>
      <c r="C225" s="1">
        <v>0</v>
      </c>
      <c r="D225" s="1">
        <v>177.11729</v>
      </c>
      <c r="E225" s="1" t="s">
        <v>8</v>
      </c>
      <c r="F225" s="1"/>
      <c r="G225" s="1"/>
      <c r="I225"/>
      <c r="J225"/>
    </row>
    <row r="226" spans="1:10" hidden="1" x14ac:dyDescent="0.25">
      <c r="A226" s="1">
        <v>370</v>
      </c>
      <c r="B226" s="1" t="s">
        <v>3</v>
      </c>
      <c r="C226" s="1">
        <v>0</v>
      </c>
      <c r="D226" s="1">
        <v>72.160763000000003</v>
      </c>
      <c r="E226" s="1" t="s">
        <v>8</v>
      </c>
      <c r="F226" s="1"/>
      <c r="G226" s="1"/>
      <c r="I226"/>
      <c r="J226"/>
    </row>
    <row r="227" spans="1:10" hidden="1" x14ac:dyDescent="0.25">
      <c r="A227" s="1">
        <v>371</v>
      </c>
      <c r="B227" s="1" t="s">
        <v>3</v>
      </c>
      <c r="C227" s="1">
        <v>0</v>
      </c>
      <c r="D227" s="1">
        <v>237.758092</v>
      </c>
      <c r="E227" s="1" t="s">
        <v>8</v>
      </c>
      <c r="F227" s="1"/>
      <c r="G227" s="1"/>
      <c r="I227"/>
      <c r="J227"/>
    </row>
    <row r="228" spans="1:10" hidden="1" x14ac:dyDescent="0.25">
      <c r="A228" s="1">
        <v>372</v>
      </c>
      <c r="B228" s="1" t="s">
        <v>3</v>
      </c>
      <c r="C228" s="1">
        <v>0</v>
      </c>
      <c r="D228" s="1">
        <v>291.64484800000002</v>
      </c>
      <c r="E228" s="1" t="s">
        <v>8</v>
      </c>
      <c r="F228" s="1"/>
      <c r="G228" s="1"/>
      <c r="I228"/>
      <c r="J228"/>
    </row>
    <row r="229" spans="1:10" hidden="1" x14ac:dyDescent="0.25">
      <c r="A229" s="1">
        <v>373</v>
      </c>
      <c r="B229" s="1" t="s">
        <v>3</v>
      </c>
      <c r="C229" s="1">
        <v>0</v>
      </c>
      <c r="D229" s="1">
        <v>207.107269</v>
      </c>
      <c r="E229" s="1" t="s">
        <v>8</v>
      </c>
      <c r="F229" s="1"/>
      <c r="G229" s="1"/>
      <c r="I229"/>
      <c r="J229"/>
    </row>
    <row r="230" spans="1:10" hidden="1" x14ac:dyDescent="0.25">
      <c r="A230" s="1">
        <v>374</v>
      </c>
      <c r="B230" s="1" t="s">
        <v>3</v>
      </c>
      <c r="C230" s="1">
        <v>0</v>
      </c>
      <c r="D230" s="1">
        <v>253.058302</v>
      </c>
      <c r="E230" s="1" t="s">
        <v>8</v>
      </c>
      <c r="F230" s="1"/>
      <c r="G230" s="1"/>
      <c r="I230"/>
      <c r="J230"/>
    </row>
    <row r="231" spans="1:10" hidden="1" x14ac:dyDescent="0.25">
      <c r="A231" s="1">
        <v>375</v>
      </c>
      <c r="B231" s="1" t="s">
        <v>3</v>
      </c>
      <c r="C231" s="1">
        <v>0</v>
      </c>
      <c r="D231" s="1">
        <v>245.63221200000001</v>
      </c>
      <c r="E231" s="1" t="s">
        <v>8</v>
      </c>
      <c r="F231" s="1"/>
      <c r="G231" s="1"/>
      <c r="I231"/>
      <c r="J231"/>
    </row>
    <row r="232" spans="1:10" hidden="1" x14ac:dyDescent="0.25">
      <c r="A232" s="1">
        <v>376</v>
      </c>
      <c r="B232" s="1" t="s">
        <v>3</v>
      </c>
      <c r="C232" s="1">
        <v>0</v>
      </c>
      <c r="D232" s="1">
        <v>546.48546799999997</v>
      </c>
      <c r="E232" s="1" t="s">
        <v>8</v>
      </c>
      <c r="F232" s="1"/>
      <c r="G232" s="1"/>
      <c r="I232"/>
      <c r="J232"/>
    </row>
    <row r="233" spans="1:10" hidden="1" x14ac:dyDescent="0.25">
      <c r="A233" s="1">
        <v>377</v>
      </c>
      <c r="B233" s="1" t="s">
        <v>3</v>
      </c>
      <c r="C233" s="1">
        <v>0</v>
      </c>
      <c r="D233" s="1">
        <v>95.703316000000001</v>
      </c>
      <c r="E233" s="1" t="s">
        <v>8</v>
      </c>
      <c r="F233" s="1"/>
      <c r="G233" s="1"/>
      <c r="I233"/>
      <c r="J233"/>
    </row>
    <row r="234" spans="1:10" hidden="1" x14ac:dyDescent="0.25">
      <c r="A234" s="1">
        <v>378</v>
      </c>
      <c r="B234" s="1" t="s">
        <v>3</v>
      </c>
      <c r="C234" s="1">
        <v>0</v>
      </c>
      <c r="D234" s="1">
        <v>790.43756900000005</v>
      </c>
      <c r="E234" s="1" t="s">
        <v>8</v>
      </c>
      <c r="F234" s="1"/>
      <c r="G234" s="1"/>
      <c r="I234"/>
      <c r="J234"/>
    </row>
    <row r="235" spans="1:10" hidden="1" x14ac:dyDescent="0.25">
      <c r="A235" s="1">
        <v>379</v>
      </c>
      <c r="B235" s="1" t="s">
        <v>3</v>
      </c>
      <c r="C235" s="1">
        <v>0</v>
      </c>
      <c r="D235" s="1">
        <v>176.62445700000001</v>
      </c>
      <c r="E235" s="1" t="s">
        <v>8</v>
      </c>
      <c r="F235" s="1"/>
      <c r="G235" s="1"/>
      <c r="I235"/>
      <c r="J235"/>
    </row>
    <row r="236" spans="1:10" hidden="1" x14ac:dyDescent="0.25">
      <c r="A236" s="1">
        <v>381</v>
      </c>
      <c r="B236" s="1" t="s">
        <v>3</v>
      </c>
      <c r="C236" s="1">
        <v>0</v>
      </c>
      <c r="D236" s="1">
        <v>61.35765</v>
      </c>
      <c r="E236" s="1" t="s">
        <v>8</v>
      </c>
      <c r="F236" s="1"/>
      <c r="G236" s="1"/>
      <c r="I236"/>
      <c r="J236"/>
    </row>
    <row r="237" spans="1:10" hidden="1" x14ac:dyDescent="0.25">
      <c r="A237" s="1">
        <v>382</v>
      </c>
      <c r="B237" s="1" t="s">
        <v>3</v>
      </c>
      <c r="C237" s="1">
        <v>0</v>
      </c>
      <c r="D237" s="1">
        <v>157.05676600000001</v>
      </c>
      <c r="E237" s="1" t="s">
        <v>8</v>
      </c>
      <c r="F237" s="1"/>
      <c r="G237" s="1"/>
      <c r="I237"/>
      <c r="J237"/>
    </row>
    <row r="238" spans="1:10" hidden="1" x14ac:dyDescent="0.25">
      <c r="A238" s="1">
        <v>386</v>
      </c>
      <c r="B238" s="1" t="s">
        <v>3</v>
      </c>
      <c r="C238" s="1">
        <v>0</v>
      </c>
      <c r="D238" s="1">
        <v>486.77712700000001</v>
      </c>
      <c r="E238" s="1" t="s">
        <v>8</v>
      </c>
      <c r="F238" s="1"/>
      <c r="G238" s="1"/>
      <c r="I238"/>
      <c r="J238"/>
    </row>
    <row r="239" spans="1:10" hidden="1" x14ac:dyDescent="0.25">
      <c r="A239" s="1">
        <v>388</v>
      </c>
      <c r="B239" s="1" t="s">
        <v>3</v>
      </c>
      <c r="C239" s="1">
        <v>0</v>
      </c>
      <c r="D239" s="1">
        <v>373.32063900000003</v>
      </c>
      <c r="E239" s="1" t="s">
        <v>8</v>
      </c>
      <c r="F239" s="1"/>
      <c r="G239" s="1"/>
      <c r="I239"/>
      <c r="J239"/>
    </row>
    <row r="240" spans="1:10" hidden="1" x14ac:dyDescent="0.25">
      <c r="A240" s="1">
        <v>389</v>
      </c>
      <c r="B240" s="1" t="s">
        <v>3</v>
      </c>
      <c r="C240" s="1">
        <v>0</v>
      </c>
      <c r="D240" s="1">
        <v>490.36836399999999</v>
      </c>
      <c r="E240" s="1" t="s">
        <v>8</v>
      </c>
      <c r="F240" s="1"/>
      <c r="G240" s="1"/>
      <c r="I240"/>
      <c r="J240"/>
    </row>
    <row r="241" spans="1:10" hidden="1" x14ac:dyDescent="0.25">
      <c r="A241" s="1">
        <v>390</v>
      </c>
      <c r="B241" s="1" t="s">
        <v>3</v>
      </c>
      <c r="C241" s="1">
        <v>0</v>
      </c>
      <c r="D241" s="1">
        <v>285.23802599999999</v>
      </c>
      <c r="E241" s="1" t="s">
        <v>8</v>
      </c>
      <c r="F241" s="1"/>
      <c r="G241" s="1"/>
      <c r="I241"/>
      <c r="J241"/>
    </row>
    <row r="242" spans="1:10" hidden="1" x14ac:dyDescent="0.25">
      <c r="A242" s="1">
        <v>391</v>
      </c>
      <c r="B242" s="1" t="s">
        <v>3</v>
      </c>
      <c r="C242" s="1">
        <v>0</v>
      </c>
      <c r="D242" s="1">
        <v>152.21804599999999</v>
      </c>
      <c r="E242" s="1" t="s">
        <v>8</v>
      </c>
      <c r="F242" s="1"/>
      <c r="G242" s="1"/>
      <c r="I242"/>
      <c r="J242"/>
    </row>
    <row r="243" spans="1:10" hidden="1" x14ac:dyDescent="0.25">
      <c r="A243" s="1">
        <v>392</v>
      </c>
      <c r="B243" s="1" t="s">
        <v>3</v>
      </c>
      <c r="C243" s="1">
        <v>0</v>
      </c>
      <c r="D243" s="1">
        <v>95.721518000000003</v>
      </c>
      <c r="E243" s="1" t="s">
        <v>8</v>
      </c>
      <c r="F243" s="1"/>
      <c r="G243" s="1"/>
      <c r="I243"/>
      <c r="J243"/>
    </row>
    <row r="244" spans="1:10" hidden="1" x14ac:dyDescent="0.25">
      <c r="A244" s="1">
        <v>393</v>
      </c>
      <c r="B244" s="1" t="s">
        <v>3</v>
      </c>
      <c r="C244" s="1">
        <v>0</v>
      </c>
      <c r="D244" s="1">
        <v>710.97812399999998</v>
      </c>
      <c r="E244" s="1" t="s">
        <v>8</v>
      </c>
      <c r="F244" s="1"/>
      <c r="G244" s="1"/>
      <c r="I244"/>
      <c r="J244"/>
    </row>
    <row r="245" spans="1:10" hidden="1" x14ac:dyDescent="0.25">
      <c r="A245" s="1">
        <v>394</v>
      </c>
      <c r="B245" s="1" t="s">
        <v>3</v>
      </c>
      <c r="C245" s="1">
        <v>0</v>
      </c>
      <c r="D245" s="1">
        <v>545.13997900000004</v>
      </c>
      <c r="E245" s="1" t="s">
        <v>8</v>
      </c>
      <c r="F245" s="1"/>
      <c r="G245" s="1"/>
      <c r="I245"/>
      <c r="J245"/>
    </row>
    <row r="246" spans="1:10" hidden="1" x14ac:dyDescent="0.25">
      <c r="A246" s="1">
        <v>395</v>
      </c>
      <c r="B246" s="1" t="s">
        <v>3</v>
      </c>
      <c r="C246" s="1">
        <v>0</v>
      </c>
      <c r="D246" s="1">
        <v>258.49031000000002</v>
      </c>
      <c r="E246" s="1" t="s">
        <v>8</v>
      </c>
      <c r="F246" s="1"/>
      <c r="G246" s="1"/>
      <c r="I246"/>
      <c r="J246"/>
    </row>
    <row r="247" spans="1:10" hidden="1" x14ac:dyDescent="0.25">
      <c r="A247" s="1">
        <v>396</v>
      </c>
      <c r="B247" s="1" t="s">
        <v>3</v>
      </c>
      <c r="C247" s="1">
        <v>0</v>
      </c>
      <c r="D247" s="1">
        <v>547.42107999999996</v>
      </c>
      <c r="E247" s="1" t="s">
        <v>8</v>
      </c>
      <c r="F247" s="1"/>
      <c r="G247" s="1"/>
      <c r="I247"/>
      <c r="J247"/>
    </row>
    <row r="248" spans="1:10" hidden="1" x14ac:dyDescent="0.25">
      <c r="A248" s="1">
        <v>397</v>
      </c>
      <c r="B248" s="1" t="s">
        <v>3</v>
      </c>
      <c r="C248" s="1">
        <v>0</v>
      </c>
      <c r="D248" s="1">
        <v>87.021343000000002</v>
      </c>
      <c r="E248" s="1" t="s">
        <v>8</v>
      </c>
      <c r="F248" s="1"/>
      <c r="G248" s="1"/>
      <c r="I248"/>
      <c r="J248"/>
    </row>
    <row r="249" spans="1:10" hidden="1" x14ac:dyDescent="0.25">
      <c r="A249" s="1">
        <v>398</v>
      </c>
      <c r="B249" s="1" t="s">
        <v>3</v>
      </c>
      <c r="C249" s="1">
        <v>0</v>
      </c>
      <c r="D249" s="1">
        <v>70.885977999999994</v>
      </c>
      <c r="E249" s="1" t="s">
        <v>8</v>
      </c>
      <c r="F249" s="1"/>
      <c r="G249" s="1"/>
      <c r="I249"/>
      <c r="J249"/>
    </row>
    <row r="250" spans="1:10" hidden="1" x14ac:dyDescent="0.25">
      <c r="A250" s="1">
        <v>401</v>
      </c>
      <c r="B250" s="1" t="s">
        <v>3</v>
      </c>
      <c r="C250" s="1">
        <v>0</v>
      </c>
      <c r="D250" s="1">
        <v>197.11113399999999</v>
      </c>
      <c r="E250" s="1" t="s">
        <v>8</v>
      </c>
      <c r="F250" s="1"/>
      <c r="G250" s="1"/>
      <c r="I250"/>
      <c r="J250"/>
    </row>
    <row r="251" spans="1:10" hidden="1" x14ac:dyDescent="0.25">
      <c r="A251" s="1">
        <v>402</v>
      </c>
      <c r="B251" s="1" t="s">
        <v>3</v>
      </c>
      <c r="C251" s="1">
        <v>0</v>
      </c>
      <c r="D251" s="1">
        <v>49.270127000000002</v>
      </c>
      <c r="E251" s="1" t="s">
        <v>8</v>
      </c>
      <c r="F251" s="1"/>
      <c r="G251" s="1"/>
      <c r="I251"/>
      <c r="J251"/>
    </row>
    <row r="252" spans="1:10" hidden="1" x14ac:dyDescent="0.25">
      <c r="A252" s="1">
        <v>403</v>
      </c>
      <c r="B252" s="1" t="s">
        <v>3</v>
      </c>
      <c r="C252" s="1">
        <v>0</v>
      </c>
      <c r="D252" s="1">
        <v>83.217991999999995</v>
      </c>
      <c r="E252" s="1" t="s">
        <v>8</v>
      </c>
      <c r="F252" s="1"/>
      <c r="G252" s="1"/>
      <c r="I252"/>
      <c r="J252"/>
    </row>
    <row r="253" spans="1:10" hidden="1" x14ac:dyDescent="0.25">
      <c r="A253" s="1">
        <v>404</v>
      </c>
      <c r="B253" s="1" t="s">
        <v>3</v>
      </c>
      <c r="C253" s="1">
        <v>0</v>
      </c>
      <c r="D253" s="1">
        <v>107.931811</v>
      </c>
      <c r="E253" s="1" t="s">
        <v>8</v>
      </c>
      <c r="F253" s="1"/>
      <c r="G253" s="1"/>
      <c r="I253"/>
      <c r="J253"/>
    </row>
    <row r="254" spans="1:10" hidden="1" x14ac:dyDescent="0.25">
      <c r="A254" s="1">
        <v>405</v>
      </c>
      <c r="B254" s="1" t="s">
        <v>3</v>
      </c>
      <c r="C254" s="1">
        <v>0</v>
      </c>
      <c r="D254" s="1">
        <v>158.70747499999999</v>
      </c>
      <c r="E254" s="1" t="s">
        <v>8</v>
      </c>
      <c r="F254" s="1"/>
      <c r="G254" s="1"/>
      <c r="I254"/>
      <c r="J254"/>
    </row>
    <row r="255" spans="1:10" hidden="1" x14ac:dyDescent="0.25">
      <c r="A255" s="1">
        <v>406</v>
      </c>
      <c r="B255" s="1" t="s">
        <v>3</v>
      </c>
      <c r="C255" s="1">
        <v>0</v>
      </c>
      <c r="D255" s="1">
        <v>129.668858</v>
      </c>
      <c r="E255" s="1" t="s">
        <v>8</v>
      </c>
      <c r="F255" s="1"/>
      <c r="G255" s="1"/>
      <c r="I255"/>
      <c r="J255"/>
    </row>
    <row r="256" spans="1:10" hidden="1" x14ac:dyDescent="0.25">
      <c r="A256" s="1">
        <v>407</v>
      </c>
      <c r="B256" s="1" t="s">
        <v>3</v>
      </c>
      <c r="C256" s="1">
        <v>0</v>
      </c>
      <c r="D256" s="1">
        <v>221.52577099999999</v>
      </c>
      <c r="E256" s="1" t="s">
        <v>8</v>
      </c>
      <c r="F256" s="1"/>
      <c r="G256" s="1"/>
      <c r="I256"/>
      <c r="J256"/>
    </row>
    <row r="257" spans="1:10" hidden="1" x14ac:dyDescent="0.25">
      <c r="A257" s="1">
        <v>408</v>
      </c>
      <c r="B257" s="1" t="s">
        <v>3</v>
      </c>
      <c r="C257" s="1">
        <v>0</v>
      </c>
      <c r="D257" s="1">
        <v>212.283061</v>
      </c>
      <c r="E257" s="1" t="s">
        <v>8</v>
      </c>
      <c r="F257" s="1"/>
      <c r="G257" s="1"/>
      <c r="I257"/>
      <c r="J257"/>
    </row>
    <row r="258" spans="1:10" hidden="1" x14ac:dyDescent="0.25">
      <c r="A258" s="1">
        <v>410</v>
      </c>
      <c r="B258" s="1" t="s">
        <v>3</v>
      </c>
      <c r="C258" s="1">
        <v>0</v>
      </c>
      <c r="D258" s="1">
        <v>103.616919</v>
      </c>
      <c r="E258" s="1" t="s">
        <v>8</v>
      </c>
      <c r="F258" s="1"/>
      <c r="G258" s="1"/>
      <c r="I258"/>
      <c r="J258"/>
    </row>
    <row r="259" spans="1:10" hidden="1" x14ac:dyDescent="0.25">
      <c r="A259" s="1">
        <v>411</v>
      </c>
      <c r="B259" s="1" t="s">
        <v>3</v>
      </c>
      <c r="C259" s="1">
        <v>0</v>
      </c>
      <c r="D259" s="1">
        <v>175.86910700000001</v>
      </c>
      <c r="E259" s="1" t="s">
        <v>8</v>
      </c>
      <c r="F259" s="1"/>
      <c r="G259" s="1"/>
      <c r="I259"/>
      <c r="J259"/>
    </row>
    <row r="260" spans="1:10" hidden="1" x14ac:dyDescent="0.25">
      <c r="A260" s="1">
        <v>412</v>
      </c>
      <c r="B260" s="1" t="s">
        <v>3</v>
      </c>
      <c r="C260" s="1">
        <v>0</v>
      </c>
      <c r="D260" s="1">
        <v>235.38178500000001</v>
      </c>
      <c r="E260" s="1" t="s">
        <v>8</v>
      </c>
      <c r="F260" s="1"/>
      <c r="G260" s="1"/>
      <c r="I260"/>
      <c r="J260"/>
    </row>
    <row r="261" spans="1:10" hidden="1" x14ac:dyDescent="0.25">
      <c r="A261" s="1">
        <v>624</v>
      </c>
      <c r="B261" s="1" t="s">
        <v>3</v>
      </c>
      <c r="C261" s="1">
        <v>0</v>
      </c>
      <c r="D261" s="1">
        <v>318.56582500000002</v>
      </c>
      <c r="E261" s="1" t="s">
        <v>8</v>
      </c>
      <c r="F261" s="1"/>
      <c r="G261" s="1"/>
      <c r="I261"/>
      <c r="J261"/>
    </row>
    <row r="262" spans="1:10" hidden="1" x14ac:dyDescent="0.25">
      <c r="A262" s="1">
        <v>651</v>
      </c>
      <c r="B262" s="1" t="s">
        <v>3</v>
      </c>
      <c r="C262" s="1">
        <v>0</v>
      </c>
      <c r="D262" s="1">
        <v>669.17696599999999</v>
      </c>
      <c r="E262" s="1" t="s">
        <v>8</v>
      </c>
      <c r="F262" s="1"/>
      <c r="G262" s="1"/>
      <c r="I262"/>
      <c r="J262"/>
    </row>
    <row r="263" spans="1:10" hidden="1" x14ac:dyDescent="0.25">
      <c r="A263" s="1">
        <v>654</v>
      </c>
      <c r="B263" s="1" t="s">
        <v>3</v>
      </c>
      <c r="C263" s="1">
        <v>0</v>
      </c>
      <c r="D263" s="1">
        <v>890.24875599999996</v>
      </c>
      <c r="E263" s="1" t="s">
        <v>8</v>
      </c>
      <c r="F263" s="1"/>
      <c r="G263" s="1"/>
      <c r="I263"/>
      <c r="J263"/>
    </row>
    <row r="264" spans="1:10" hidden="1" x14ac:dyDescent="0.25">
      <c r="A264" s="1">
        <v>655</v>
      </c>
      <c r="B264" s="1" t="s">
        <v>3</v>
      </c>
      <c r="C264" s="1">
        <v>0</v>
      </c>
      <c r="D264" s="1">
        <v>379.76106399999998</v>
      </c>
      <c r="E264" s="1" t="s">
        <v>8</v>
      </c>
      <c r="F264" s="1"/>
      <c r="G264" s="1"/>
      <c r="I264"/>
      <c r="J264"/>
    </row>
    <row r="265" spans="1:10" hidden="1" x14ac:dyDescent="0.25">
      <c r="A265" s="1">
        <v>656</v>
      </c>
      <c r="B265" s="1" t="s">
        <v>3</v>
      </c>
      <c r="C265" s="1">
        <v>0</v>
      </c>
      <c r="D265" s="1">
        <v>187.77199300000001</v>
      </c>
      <c r="E265" s="1" t="s">
        <v>8</v>
      </c>
      <c r="F265" s="1"/>
      <c r="G265" s="1"/>
      <c r="I265"/>
      <c r="J265"/>
    </row>
    <row r="266" spans="1:10" hidden="1" x14ac:dyDescent="0.25">
      <c r="A266" s="1">
        <v>657</v>
      </c>
      <c r="B266" s="1" t="s">
        <v>3</v>
      </c>
      <c r="C266" s="1">
        <v>0</v>
      </c>
      <c r="D266" s="1">
        <v>331.29161499999998</v>
      </c>
      <c r="E266" s="1" t="s">
        <v>8</v>
      </c>
      <c r="F266" s="1"/>
      <c r="G266" s="1"/>
      <c r="I266"/>
      <c r="J266"/>
    </row>
    <row r="267" spans="1:10" hidden="1" x14ac:dyDescent="0.25">
      <c r="A267" s="1">
        <v>658</v>
      </c>
      <c r="B267" s="1" t="s">
        <v>3</v>
      </c>
      <c r="C267" s="1">
        <v>0</v>
      </c>
      <c r="D267" s="1">
        <v>259.98035900000002</v>
      </c>
      <c r="E267" s="1" t="s">
        <v>8</v>
      </c>
      <c r="F267" s="1"/>
      <c r="G267" s="1"/>
      <c r="I267"/>
      <c r="J267"/>
    </row>
    <row r="268" spans="1:10" hidden="1" x14ac:dyDescent="0.25">
      <c r="A268" s="1">
        <v>659</v>
      </c>
      <c r="B268" s="1" t="s">
        <v>3</v>
      </c>
      <c r="C268" s="1">
        <v>0</v>
      </c>
      <c r="D268" s="1">
        <v>203.53983400000001</v>
      </c>
      <c r="E268" s="1" t="s">
        <v>8</v>
      </c>
      <c r="F268" s="1"/>
      <c r="G268" s="1"/>
      <c r="I268"/>
      <c r="J268"/>
    </row>
    <row r="269" spans="1:10" hidden="1" x14ac:dyDescent="0.25">
      <c r="A269" s="1">
        <v>660</v>
      </c>
      <c r="B269" s="1" t="s">
        <v>3</v>
      </c>
      <c r="C269" s="1">
        <v>0</v>
      </c>
      <c r="D269" s="1">
        <v>162.39391800000001</v>
      </c>
      <c r="E269" s="1" t="s">
        <v>8</v>
      </c>
      <c r="F269" s="1"/>
      <c r="G269" s="1"/>
      <c r="I269"/>
      <c r="J269"/>
    </row>
    <row r="270" spans="1:10" hidden="1" x14ac:dyDescent="0.25">
      <c r="A270" s="1">
        <v>661</v>
      </c>
      <c r="B270" s="1" t="s">
        <v>3</v>
      </c>
      <c r="C270" s="1">
        <v>0</v>
      </c>
      <c r="D270" s="1">
        <v>119.416944</v>
      </c>
      <c r="E270" s="1" t="s">
        <v>8</v>
      </c>
      <c r="F270" s="1"/>
      <c r="G270" s="1"/>
      <c r="I270"/>
      <c r="J270"/>
    </row>
    <row r="271" spans="1:10" hidden="1" x14ac:dyDescent="0.25">
      <c r="A271" s="1">
        <v>662</v>
      </c>
      <c r="B271" s="1" t="s">
        <v>3</v>
      </c>
      <c r="C271" s="1">
        <v>0</v>
      </c>
      <c r="D271" s="1">
        <v>152.57507000000001</v>
      </c>
      <c r="E271" s="1" t="s">
        <v>8</v>
      </c>
      <c r="F271" s="1"/>
      <c r="G271" s="1"/>
      <c r="I271"/>
      <c r="J271"/>
    </row>
    <row r="272" spans="1:10" hidden="1" x14ac:dyDescent="0.25">
      <c r="A272" s="1">
        <v>663</v>
      </c>
      <c r="B272" s="1" t="s">
        <v>3</v>
      </c>
      <c r="C272" s="1">
        <v>0</v>
      </c>
      <c r="D272" s="1">
        <v>130.569818</v>
      </c>
      <c r="E272" s="1" t="s">
        <v>8</v>
      </c>
      <c r="F272" s="1"/>
      <c r="G272" s="1"/>
      <c r="I272"/>
      <c r="J272"/>
    </row>
    <row r="273" spans="1:10" hidden="1" x14ac:dyDescent="0.25">
      <c r="A273" s="1">
        <v>664</v>
      </c>
      <c r="B273" s="1" t="s">
        <v>3</v>
      </c>
      <c r="C273" s="1">
        <v>0</v>
      </c>
      <c r="D273" s="1">
        <v>99.272502000000003</v>
      </c>
      <c r="E273" s="1" t="s">
        <v>8</v>
      </c>
      <c r="F273" s="1"/>
      <c r="G273" s="1"/>
      <c r="I273"/>
      <c r="J273"/>
    </row>
    <row r="274" spans="1:10" hidden="1" x14ac:dyDescent="0.25">
      <c r="A274" s="1">
        <v>665</v>
      </c>
      <c r="B274" s="1" t="s">
        <v>3</v>
      </c>
      <c r="C274" s="1">
        <v>0</v>
      </c>
      <c r="D274" s="1">
        <v>111.561463</v>
      </c>
      <c r="E274" s="1" t="s">
        <v>8</v>
      </c>
      <c r="F274" s="1"/>
      <c r="G274" s="1"/>
      <c r="I274"/>
      <c r="J274"/>
    </row>
    <row r="275" spans="1:10" hidden="1" x14ac:dyDescent="0.25">
      <c r="A275" s="1">
        <v>666</v>
      </c>
      <c r="B275" s="1" t="s">
        <v>3</v>
      </c>
      <c r="C275" s="1">
        <v>0</v>
      </c>
      <c r="D275" s="1">
        <v>889.41745200000003</v>
      </c>
      <c r="E275" s="1" t="s">
        <v>8</v>
      </c>
      <c r="F275" s="1"/>
      <c r="G275" s="1"/>
      <c r="I275"/>
      <c r="J275"/>
    </row>
    <row r="276" spans="1:10" hidden="1" x14ac:dyDescent="0.25">
      <c r="A276" s="1">
        <v>667</v>
      </c>
      <c r="B276" s="1" t="s">
        <v>3</v>
      </c>
      <c r="C276" s="1">
        <v>0</v>
      </c>
      <c r="D276" s="1">
        <v>262.21070600000002</v>
      </c>
      <c r="E276" s="1" t="s">
        <v>8</v>
      </c>
      <c r="F276" s="1"/>
      <c r="G276" s="1"/>
      <c r="I276"/>
      <c r="J276"/>
    </row>
    <row r="277" spans="1:10" hidden="1" x14ac:dyDescent="0.25">
      <c r="A277" s="1">
        <v>668</v>
      </c>
      <c r="B277" s="1" t="s">
        <v>3</v>
      </c>
      <c r="C277" s="1">
        <v>0</v>
      </c>
      <c r="D277" s="1">
        <v>222.45403200000001</v>
      </c>
      <c r="E277" s="1" t="s">
        <v>8</v>
      </c>
      <c r="F277" s="1"/>
      <c r="G277" s="1"/>
      <c r="I277"/>
      <c r="J277"/>
    </row>
    <row r="278" spans="1:10" hidden="1" x14ac:dyDescent="0.25">
      <c r="A278" s="1">
        <v>671</v>
      </c>
      <c r="B278" s="1" t="s">
        <v>3</v>
      </c>
      <c r="C278" s="1">
        <v>0</v>
      </c>
      <c r="D278" s="1">
        <v>190.234756</v>
      </c>
      <c r="E278" s="1" t="s">
        <v>8</v>
      </c>
      <c r="F278" s="1"/>
      <c r="G278" s="1"/>
      <c r="I278"/>
      <c r="J278"/>
    </row>
    <row r="279" spans="1:10" hidden="1" x14ac:dyDescent="0.25">
      <c r="A279" s="1">
        <v>672</v>
      </c>
      <c r="B279" s="1" t="s">
        <v>3</v>
      </c>
      <c r="C279" s="1">
        <v>0</v>
      </c>
      <c r="D279" s="1">
        <v>161.56786299999999</v>
      </c>
      <c r="E279" s="1" t="s">
        <v>8</v>
      </c>
      <c r="F279" s="1"/>
      <c r="G279" s="1"/>
      <c r="I279"/>
      <c r="J279"/>
    </row>
    <row r="280" spans="1:10" hidden="1" x14ac:dyDescent="0.25">
      <c r="A280" s="1">
        <v>673</v>
      </c>
      <c r="B280" s="1" t="s">
        <v>3</v>
      </c>
      <c r="C280" s="1">
        <v>0</v>
      </c>
      <c r="D280" s="1">
        <v>166.381381</v>
      </c>
      <c r="E280" s="1" t="s">
        <v>8</v>
      </c>
      <c r="F280" s="1"/>
      <c r="G280" s="1"/>
      <c r="I280"/>
      <c r="J280"/>
    </row>
    <row r="281" spans="1:10" hidden="1" x14ac:dyDescent="0.25">
      <c r="A281" s="1">
        <v>674</v>
      </c>
      <c r="B281" s="1" t="s">
        <v>3</v>
      </c>
      <c r="C281" s="1">
        <v>0</v>
      </c>
      <c r="D281" s="1">
        <v>180.49431300000001</v>
      </c>
      <c r="E281" s="1" t="s">
        <v>8</v>
      </c>
      <c r="F281" s="1"/>
      <c r="G281" s="1"/>
      <c r="I281"/>
      <c r="J281"/>
    </row>
    <row r="282" spans="1:10" hidden="1" x14ac:dyDescent="0.25">
      <c r="A282" s="1">
        <v>675</v>
      </c>
      <c r="B282" s="1" t="s">
        <v>3</v>
      </c>
      <c r="C282" s="1">
        <v>0</v>
      </c>
      <c r="D282" s="1">
        <v>245.502003</v>
      </c>
      <c r="E282" s="1" t="s">
        <v>8</v>
      </c>
      <c r="F282" s="1"/>
      <c r="G282" s="1"/>
      <c r="I282"/>
      <c r="J282"/>
    </row>
    <row r="283" spans="1:10" hidden="1" x14ac:dyDescent="0.25">
      <c r="A283" s="1">
        <v>676</v>
      </c>
      <c r="B283" s="1" t="s">
        <v>3</v>
      </c>
      <c r="C283" s="1">
        <v>0</v>
      </c>
      <c r="D283" s="1">
        <v>167.162633</v>
      </c>
      <c r="E283" s="1" t="s">
        <v>8</v>
      </c>
      <c r="F283" s="1"/>
      <c r="G283" s="1"/>
      <c r="I283"/>
      <c r="J283"/>
    </row>
    <row r="284" spans="1:10" hidden="1" x14ac:dyDescent="0.25">
      <c r="A284" s="1">
        <v>677</v>
      </c>
      <c r="B284" s="1" t="s">
        <v>3</v>
      </c>
      <c r="C284" s="1">
        <v>0</v>
      </c>
      <c r="D284" s="1">
        <v>329.96537799999999</v>
      </c>
      <c r="E284" s="1" t="s">
        <v>8</v>
      </c>
      <c r="F284" s="1"/>
      <c r="G284" s="1"/>
      <c r="I284"/>
      <c r="J284"/>
    </row>
    <row r="285" spans="1:10" hidden="1" x14ac:dyDescent="0.25">
      <c r="A285" s="1">
        <v>678</v>
      </c>
      <c r="B285" s="1" t="s">
        <v>3</v>
      </c>
      <c r="C285" s="1">
        <v>0</v>
      </c>
      <c r="D285" s="1">
        <v>357.58640100000002</v>
      </c>
      <c r="E285" s="1" t="s">
        <v>8</v>
      </c>
      <c r="F285" s="1"/>
      <c r="G285" s="1"/>
      <c r="I285"/>
      <c r="J285"/>
    </row>
    <row r="286" spans="1:10" hidden="1" x14ac:dyDescent="0.25">
      <c r="A286" s="1">
        <v>679</v>
      </c>
      <c r="B286" s="1" t="s">
        <v>3</v>
      </c>
      <c r="C286" s="1">
        <v>0</v>
      </c>
      <c r="D286" s="1">
        <v>706.25141299999996</v>
      </c>
      <c r="E286" s="1" t="s">
        <v>8</v>
      </c>
      <c r="F286" s="1"/>
      <c r="G286" s="1"/>
      <c r="I286"/>
      <c r="J286"/>
    </row>
    <row r="287" spans="1:10" hidden="1" x14ac:dyDescent="0.25">
      <c r="A287" s="1">
        <v>680</v>
      </c>
      <c r="B287" s="1" t="s">
        <v>3</v>
      </c>
      <c r="C287" s="1">
        <v>0</v>
      </c>
      <c r="D287" s="1">
        <v>373.69642499999998</v>
      </c>
      <c r="E287" s="1" t="s">
        <v>8</v>
      </c>
      <c r="F287" s="1"/>
      <c r="G287" s="1"/>
      <c r="I287"/>
      <c r="J287"/>
    </row>
    <row r="288" spans="1:10" hidden="1" x14ac:dyDescent="0.25">
      <c r="A288" s="1">
        <v>682</v>
      </c>
      <c r="B288" s="1" t="s">
        <v>3</v>
      </c>
      <c r="C288" s="1">
        <v>0</v>
      </c>
      <c r="D288" s="1">
        <v>186.07963100000001</v>
      </c>
      <c r="E288" s="1" t="s">
        <v>8</v>
      </c>
      <c r="F288" s="1"/>
      <c r="G288" s="1"/>
      <c r="I288"/>
      <c r="J288"/>
    </row>
    <row r="289" spans="1:10" hidden="1" x14ac:dyDescent="0.25">
      <c r="A289" s="1">
        <v>683</v>
      </c>
      <c r="B289" s="1" t="s">
        <v>3</v>
      </c>
      <c r="C289" s="1">
        <v>0</v>
      </c>
      <c r="D289" s="1">
        <v>294.42473200000001</v>
      </c>
      <c r="E289" s="1" t="s">
        <v>8</v>
      </c>
      <c r="F289" s="1"/>
      <c r="G289" s="1"/>
      <c r="I289"/>
      <c r="J289"/>
    </row>
    <row r="290" spans="1:10" hidden="1" x14ac:dyDescent="0.25">
      <c r="A290" s="1">
        <v>684</v>
      </c>
      <c r="B290" s="1" t="s">
        <v>3</v>
      </c>
      <c r="C290" s="1">
        <v>0</v>
      </c>
      <c r="D290" s="1">
        <v>636.56425300000001</v>
      </c>
      <c r="E290" s="1" t="s">
        <v>8</v>
      </c>
      <c r="F290" s="1"/>
      <c r="G290" s="1"/>
      <c r="I290"/>
      <c r="J290"/>
    </row>
    <row r="291" spans="1:10" hidden="1" x14ac:dyDescent="0.25">
      <c r="A291" s="1">
        <v>685</v>
      </c>
      <c r="B291" s="1" t="s">
        <v>3</v>
      </c>
      <c r="C291" s="1">
        <v>0</v>
      </c>
      <c r="D291" s="1">
        <v>700.36682399999995</v>
      </c>
      <c r="E291" s="1" t="s">
        <v>8</v>
      </c>
      <c r="F291" s="1"/>
      <c r="G291" s="1"/>
      <c r="I291"/>
      <c r="J291"/>
    </row>
    <row r="292" spans="1:10" hidden="1" x14ac:dyDescent="0.25">
      <c r="A292" s="1">
        <v>686</v>
      </c>
      <c r="B292" s="1" t="s">
        <v>3</v>
      </c>
      <c r="C292" s="1">
        <v>0</v>
      </c>
      <c r="D292" s="1">
        <v>528.45367799999997</v>
      </c>
      <c r="E292" s="1" t="s">
        <v>8</v>
      </c>
      <c r="F292" s="1"/>
      <c r="G292" s="1"/>
      <c r="I292"/>
      <c r="J292"/>
    </row>
    <row r="293" spans="1:10" hidden="1" x14ac:dyDescent="0.25">
      <c r="A293" s="1">
        <v>694</v>
      </c>
      <c r="B293" s="1" t="s">
        <v>3</v>
      </c>
      <c r="C293" s="1">
        <v>0</v>
      </c>
      <c r="D293" s="1">
        <v>221.13584499999999</v>
      </c>
      <c r="E293" s="1" t="s">
        <v>8</v>
      </c>
      <c r="F293" s="1"/>
      <c r="G293" s="1"/>
      <c r="I293"/>
      <c r="J293"/>
    </row>
    <row r="294" spans="1:10" hidden="1" x14ac:dyDescent="0.25">
      <c r="A294" s="1">
        <v>695</v>
      </c>
      <c r="B294" s="1" t="s">
        <v>3</v>
      </c>
      <c r="C294" s="1">
        <v>0</v>
      </c>
      <c r="D294" s="1">
        <v>56.113078000000002</v>
      </c>
      <c r="E294" s="1" t="s">
        <v>8</v>
      </c>
      <c r="F294" s="1"/>
      <c r="G294" s="1"/>
      <c r="I294"/>
      <c r="J294"/>
    </row>
    <row r="295" spans="1:10" hidden="1" x14ac:dyDescent="0.25">
      <c r="A295" s="1">
        <v>696</v>
      </c>
      <c r="B295" s="1" t="s">
        <v>3</v>
      </c>
      <c r="C295" s="1">
        <v>0</v>
      </c>
      <c r="D295" s="1">
        <v>139.01237499999999</v>
      </c>
      <c r="E295" s="1" t="s">
        <v>8</v>
      </c>
      <c r="F295" s="1"/>
      <c r="G295" s="1"/>
      <c r="I295"/>
      <c r="J295"/>
    </row>
    <row r="296" spans="1:10" hidden="1" x14ac:dyDescent="0.25">
      <c r="A296" s="1">
        <v>720</v>
      </c>
      <c r="B296" s="1" t="s">
        <v>3</v>
      </c>
      <c r="C296" s="1">
        <v>0</v>
      </c>
      <c r="D296" s="1">
        <v>456.65413899999999</v>
      </c>
      <c r="E296" s="1" t="s">
        <v>8</v>
      </c>
      <c r="F296" s="1"/>
      <c r="G296" s="1"/>
      <c r="I296"/>
      <c r="J296"/>
    </row>
    <row r="297" spans="1:10" hidden="1" x14ac:dyDescent="0.25">
      <c r="A297" s="1">
        <v>721</v>
      </c>
      <c r="B297" s="1" t="s">
        <v>3</v>
      </c>
      <c r="C297" s="1">
        <v>0</v>
      </c>
      <c r="D297" s="1">
        <v>584.85500000000002</v>
      </c>
      <c r="E297" s="1" t="s">
        <v>8</v>
      </c>
      <c r="F297" s="1"/>
      <c r="G297" s="1"/>
      <c r="I297"/>
      <c r="J297"/>
    </row>
    <row r="298" spans="1:10" hidden="1" x14ac:dyDescent="0.25">
      <c r="A298" s="1">
        <v>722</v>
      </c>
      <c r="B298" s="1" t="s">
        <v>3</v>
      </c>
      <c r="C298" s="1">
        <v>0</v>
      </c>
      <c r="D298" s="1">
        <v>117.81777599999999</v>
      </c>
      <c r="E298" s="1" t="s">
        <v>8</v>
      </c>
      <c r="F298" s="1"/>
      <c r="G298" s="1"/>
      <c r="I298"/>
      <c r="J298"/>
    </row>
    <row r="299" spans="1:10" hidden="1" x14ac:dyDescent="0.25">
      <c r="A299" s="1">
        <v>723</v>
      </c>
      <c r="B299" s="1" t="s">
        <v>3</v>
      </c>
      <c r="C299" s="1">
        <v>0</v>
      </c>
      <c r="D299" s="1">
        <v>120.676485</v>
      </c>
      <c r="E299" s="1" t="s">
        <v>8</v>
      </c>
      <c r="F299" s="1"/>
      <c r="G299" s="1"/>
      <c r="I299"/>
      <c r="J299"/>
    </row>
    <row r="300" spans="1:10" hidden="1" x14ac:dyDescent="0.25">
      <c r="A300" s="1">
        <v>724</v>
      </c>
      <c r="B300" s="1" t="s">
        <v>3</v>
      </c>
      <c r="C300" s="1">
        <v>0</v>
      </c>
      <c r="D300" s="1">
        <v>513.04636100000005</v>
      </c>
      <c r="E300" s="1" t="s">
        <v>8</v>
      </c>
      <c r="F300" s="1"/>
      <c r="G300" s="1"/>
      <c r="I300"/>
      <c r="J300"/>
    </row>
    <row r="301" spans="1:10" hidden="1" x14ac:dyDescent="0.25">
      <c r="A301" s="1">
        <v>725</v>
      </c>
      <c r="B301" s="1" t="s">
        <v>3</v>
      </c>
      <c r="C301" s="1">
        <v>0</v>
      </c>
      <c r="D301" s="1">
        <v>440.84534600000001</v>
      </c>
      <c r="E301" s="1" t="s">
        <v>8</v>
      </c>
      <c r="F301" s="1"/>
      <c r="G301" s="1"/>
      <c r="I301"/>
      <c r="J301"/>
    </row>
    <row r="302" spans="1:10" hidden="1" x14ac:dyDescent="0.25">
      <c r="A302" s="1">
        <v>726</v>
      </c>
      <c r="B302" s="1" t="s">
        <v>3</v>
      </c>
      <c r="C302" s="1">
        <v>0</v>
      </c>
      <c r="D302" s="1">
        <v>274.75938400000001</v>
      </c>
      <c r="E302" s="1" t="s">
        <v>8</v>
      </c>
      <c r="F302" s="1"/>
      <c r="G302" s="1"/>
      <c r="I302"/>
      <c r="J302"/>
    </row>
    <row r="303" spans="1:10" hidden="1" x14ac:dyDescent="0.25">
      <c r="A303" s="1">
        <v>727</v>
      </c>
      <c r="B303" s="1" t="s">
        <v>3</v>
      </c>
      <c r="C303" s="1">
        <v>0</v>
      </c>
      <c r="D303" s="1">
        <v>416.62269700000002</v>
      </c>
      <c r="E303" s="1" t="s">
        <v>8</v>
      </c>
      <c r="F303" s="1"/>
      <c r="G303" s="1"/>
      <c r="I303"/>
      <c r="J303"/>
    </row>
    <row r="304" spans="1:10" hidden="1" x14ac:dyDescent="0.25">
      <c r="A304" s="1">
        <v>728</v>
      </c>
      <c r="B304" s="1" t="s">
        <v>3</v>
      </c>
      <c r="C304" s="1">
        <v>0</v>
      </c>
      <c r="D304" s="1">
        <v>288.59572700000001</v>
      </c>
      <c r="E304" s="1" t="s">
        <v>8</v>
      </c>
      <c r="F304" s="1"/>
      <c r="G304" s="1"/>
      <c r="I304"/>
      <c r="J304"/>
    </row>
    <row r="305" spans="1:10" hidden="1" x14ac:dyDescent="0.25">
      <c r="A305" s="1">
        <v>729</v>
      </c>
      <c r="B305" s="1" t="s">
        <v>3</v>
      </c>
      <c r="C305" s="1">
        <v>0</v>
      </c>
      <c r="D305" s="1">
        <v>187.55769100000001</v>
      </c>
      <c r="E305" s="1" t="s">
        <v>8</v>
      </c>
      <c r="F305" s="1"/>
      <c r="G305" s="1"/>
      <c r="I305"/>
      <c r="J305"/>
    </row>
    <row r="306" spans="1:10" hidden="1" x14ac:dyDescent="0.25">
      <c r="A306" s="1">
        <v>730</v>
      </c>
      <c r="B306" s="1" t="s">
        <v>3</v>
      </c>
      <c r="C306" s="1">
        <v>0</v>
      </c>
      <c r="D306" s="1">
        <v>437.76082500000001</v>
      </c>
      <c r="E306" s="1" t="s">
        <v>8</v>
      </c>
      <c r="F306" s="1"/>
      <c r="G306" s="1"/>
      <c r="I306"/>
      <c r="J306"/>
    </row>
    <row r="307" spans="1:10" hidden="1" x14ac:dyDescent="0.25">
      <c r="A307" s="1">
        <v>731</v>
      </c>
      <c r="B307" s="1" t="s">
        <v>3</v>
      </c>
      <c r="C307" s="1">
        <v>0</v>
      </c>
      <c r="D307" s="1">
        <v>283.07243299999999</v>
      </c>
      <c r="E307" s="1" t="s">
        <v>8</v>
      </c>
      <c r="F307" s="1"/>
      <c r="G307" s="1"/>
      <c r="I307"/>
      <c r="J307"/>
    </row>
    <row r="308" spans="1:10" hidden="1" x14ac:dyDescent="0.25">
      <c r="A308" s="1">
        <v>732</v>
      </c>
      <c r="B308" s="1" t="s">
        <v>3</v>
      </c>
      <c r="C308" s="1">
        <v>0</v>
      </c>
      <c r="D308" s="1">
        <v>167.41604899999999</v>
      </c>
      <c r="E308" s="1" t="s">
        <v>8</v>
      </c>
      <c r="F308" s="1"/>
      <c r="G308" s="1"/>
      <c r="I308"/>
      <c r="J308"/>
    </row>
    <row r="309" spans="1:10" hidden="1" x14ac:dyDescent="0.25">
      <c r="A309" s="1">
        <v>733</v>
      </c>
      <c r="B309" s="1" t="s">
        <v>3</v>
      </c>
      <c r="C309" s="1">
        <v>0</v>
      </c>
      <c r="D309" s="1">
        <v>225.36587399999999</v>
      </c>
      <c r="E309" s="1" t="s">
        <v>8</v>
      </c>
      <c r="F309" s="1"/>
      <c r="G309" s="1"/>
      <c r="I309"/>
      <c r="J309"/>
    </row>
    <row r="310" spans="1:10" hidden="1" x14ac:dyDescent="0.25">
      <c r="A310" s="1">
        <v>734</v>
      </c>
      <c r="B310" s="1" t="s">
        <v>3</v>
      </c>
      <c r="C310" s="1">
        <v>0</v>
      </c>
      <c r="D310" s="1">
        <v>380.32775199999998</v>
      </c>
      <c r="E310" s="1" t="s">
        <v>8</v>
      </c>
      <c r="F310" s="1"/>
      <c r="G310" s="1"/>
      <c r="I310"/>
      <c r="J310"/>
    </row>
    <row r="311" spans="1:10" hidden="1" x14ac:dyDescent="0.25">
      <c r="A311" s="1">
        <v>748</v>
      </c>
      <c r="B311" s="1" t="s">
        <v>3</v>
      </c>
      <c r="C311" s="1">
        <v>0</v>
      </c>
      <c r="D311" s="1">
        <v>810.53029500000002</v>
      </c>
      <c r="E311" s="1" t="s">
        <v>8</v>
      </c>
      <c r="F311" s="1"/>
      <c r="G311" s="1"/>
      <c r="I311"/>
      <c r="J311"/>
    </row>
    <row r="312" spans="1:10" hidden="1" x14ac:dyDescent="0.25">
      <c r="A312" s="1">
        <v>749</v>
      </c>
      <c r="B312" s="1" t="s">
        <v>3</v>
      </c>
      <c r="C312" s="1">
        <v>0</v>
      </c>
      <c r="D312" s="1">
        <v>332.42113999999998</v>
      </c>
      <c r="E312" s="1" t="s">
        <v>8</v>
      </c>
      <c r="F312" s="1"/>
      <c r="G312" s="1"/>
      <c r="I312"/>
      <c r="J312"/>
    </row>
    <row r="313" spans="1:10" hidden="1" x14ac:dyDescent="0.25">
      <c r="A313" s="1">
        <v>751</v>
      </c>
      <c r="B313" s="1" t="s">
        <v>3</v>
      </c>
      <c r="C313" s="1">
        <v>0</v>
      </c>
      <c r="D313" s="1">
        <v>532.27138000000002</v>
      </c>
      <c r="E313" s="1" t="s">
        <v>8</v>
      </c>
      <c r="F313" s="1"/>
      <c r="G313" s="1"/>
      <c r="I313"/>
      <c r="J313"/>
    </row>
    <row r="314" spans="1:10" hidden="1" x14ac:dyDescent="0.25">
      <c r="A314" s="1">
        <v>752</v>
      </c>
      <c r="B314" s="1" t="s">
        <v>3</v>
      </c>
      <c r="C314" s="1">
        <v>0</v>
      </c>
      <c r="D314" s="1">
        <v>358.955691</v>
      </c>
      <c r="E314" s="1" t="s">
        <v>8</v>
      </c>
      <c r="F314" s="1"/>
      <c r="G314" s="1"/>
      <c r="I314"/>
      <c r="J314"/>
    </row>
    <row r="315" spans="1:10" hidden="1" x14ac:dyDescent="0.25">
      <c r="A315" s="1">
        <v>753</v>
      </c>
      <c r="B315" s="1" t="s">
        <v>3</v>
      </c>
      <c r="C315" s="1">
        <v>0</v>
      </c>
      <c r="D315" s="1">
        <v>355.00182999999998</v>
      </c>
      <c r="E315" s="1" t="s">
        <v>8</v>
      </c>
      <c r="F315" s="1"/>
      <c r="G315" s="1"/>
      <c r="I315"/>
      <c r="J315"/>
    </row>
    <row r="316" spans="1:10" hidden="1" x14ac:dyDescent="0.25">
      <c r="A316" s="1">
        <v>754</v>
      </c>
      <c r="B316" s="1" t="s">
        <v>3</v>
      </c>
      <c r="C316" s="1">
        <v>0</v>
      </c>
      <c r="D316" s="1">
        <v>241.583144</v>
      </c>
      <c r="E316" s="1" t="s">
        <v>8</v>
      </c>
      <c r="F316" s="1"/>
      <c r="G316" s="1"/>
      <c r="I316"/>
      <c r="J316"/>
    </row>
    <row r="317" spans="1:10" hidden="1" x14ac:dyDescent="0.25">
      <c r="A317" s="1">
        <v>755</v>
      </c>
      <c r="B317" s="1" t="s">
        <v>3</v>
      </c>
      <c r="C317" s="1">
        <v>0</v>
      </c>
      <c r="D317" s="1">
        <v>151.638758</v>
      </c>
      <c r="E317" s="1" t="s">
        <v>8</v>
      </c>
      <c r="F317" s="1"/>
      <c r="G317" s="1"/>
      <c r="I317"/>
      <c r="J317"/>
    </row>
    <row r="318" spans="1:10" hidden="1" x14ac:dyDescent="0.25">
      <c r="A318" s="1">
        <v>756</v>
      </c>
      <c r="B318" s="1" t="s">
        <v>3</v>
      </c>
      <c r="C318" s="1">
        <v>0</v>
      </c>
      <c r="D318" s="1">
        <v>293.42524100000003</v>
      </c>
      <c r="E318" s="1" t="s">
        <v>8</v>
      </c>
      <c r="F318" s="1"/>
      <c r="G318" s="1"/>
      <c r="I318"/>
      <c r="J318"/>
    </row>
    <row r="319" spans="1:10" hidden="1" x14ac:dyDescent="0.25">
      <c r="A319" s="1">
        <v>757</v>
      </c>
      <c r="B319" s="1" t="s">
        <v>3</v>
      </c>
      <c r="C319" s="1">
        <v>0</v>
      </c>
      <c r="D319" s="1">
        <v>720.60131000000001</v>
      </c>
      <c r="E319" s="1" t="s">
        <v>8</v>
      </c>
      <c r="F319" s="1"/>
      <c r="G319" s="1"/>
      <c r="I319"/>
      <c r="J319"/>
    </row>
    <row r="320" spans="1:10" hidden="1" x14ac:dyDescent="0.25">
      <c r="A320" s="1">
        <v>758</v>
      </c>
      <c r="B320" s="1" t="s">
        <v>3</v>
      </c>
      <c r="C320" s="1">
        <v>0</v>
      </c>
      <c r="D320" s="1">
        <v>662.40996900000005</v>
      </c>
      <c r="E320" s="1" t="s">
        <v>8</v>
      </c>
      <c r="F320" s="1"/>
      <c r="G320" s="1"/>
      <c r="I320"/>
      <c r="J320"/>
    </row>
    <row r="321" spans="1:10" hidden="1" x14ac:dyDescent="0.25">
      <c r="A321" s="1">
        <v>759</v>
      </c>
      <c r="B321" s="1" t="s">
        <v>3</v>
      </c>
      <c r="C321" s="1">
        <v>0</v>
      </c>
      <c r="D321" s="1">
        <v>117.036524</v>
      </c>
      <c r="E321" s="1" t="s">
        <v>8</v>
      </c>
      <c r="F321" s="1"/>
      <c r="G321" s="1"/>
      <c r="I321"/>
      <c r="J321"/>
    </row>
    <row r="322" spans="1:10" hidden="1" x14ac:dyDescent="0.25">
      <c r="A322" s="1">
        <v>760</v>
      </c>
      <c r="B322" s="1" t="s">
        <v>3</v>
      </c>
      <c r="C322" s="1">
        <v>0</v>
      </c>
      <c r="D322" s="1">
        <v>337.36206600000003</v>
      </c>
      <c r="E322" s="1" t="s">
        <v>8</v>
      </c>
      <c r="F322" s="1"/>
      <c r="G322" s="1"/>
      <c r="I322"/>
      <c r="J322"/>
    </row>
    <row r="323" spans="1:10" hidden="1" x14ac:dyDescent="0.25">
      <c r="A323" s="1">
        <v>761</v>
      </c>
      <c r="B323" s="1" t="s">
        <v>3</v>
      </c>
      <c r="C323" s="1">
        <v>0</v>
      </c>
      <c r="D323" s="1">
        <v>42.628613000000001</v>
      </c>
      <c r="E323" s="1" t="s">
        <v>8</v>
      </c>
      <c r="F323" s="1"/>
      <c r="G323" s="1"/>
      <c r="I323"/>
      <c r="J323"/>
    </row>
    <row r="324" spans="1:10" hidden="1" x14ac:dyDescent="0.25">
      <c r="A324" s="1">
        <v>763</v>
      </c>
      <c r="B324" s="1" t="s">
        <v>3</v>
      </c>
      <c r="C324" s="1">
        <v>0</v>
      </c>
      <c r="D324" s="1">
        <v>595.54365600000006</v>
      </c>
      <c r="E324" s="1" t="s">
        <v>8</v>
      </c>
      <c r="F324" s="1"/>
      <c r="G324" s="1"/>
      <c r="I324"/>
      <c r="J324"/>
    </row>
    <row r="325" spans="1:10" hidden="1" x14ac:dyDescent="0.25">
      <c r="A325" s="1">
        <v>764</v>
      </c>
      <c r="B325" s="1" t="s">
        <v>3</v>
      </c>
      <c r="C325" s="1">
        <v>0</v>
      </c>
      <c r="D325" s="1">
        <v>136.744225</v>
      </c>
      <c r="E325" s="1" t="s">
        <v>8</v>
      </c>
      <c r="F325" s="1"/>
      <c r="G325" s="1"/>
      <c r="I325"/>
      <c r="J325"/>
    </row>
    <row r="326" spans="1:10" hidden="1" x14ac:dyDescent="0.25">
      <c r="A326" s="1">
        <v>765</v>
      </c>
      <c r="B326" s="1" t="s">
        <v>3</v>
      </c>
      <c r="C326" s="1">
        <v>0</v>
      </c>
      <c r="D326" s="1">
        <v>219.50088700000001</v>
      </c>
      <c r="E326" s="1" t="s">
        <v>8</v>
      </c>
      <c r="F326" s="1"/>
      <c r="G326" s="1"/>
      <c r="I326"/>
      <c r="J326"/>
    </row>
    <row r="327" spans="1:10" hidden="1" x14ac:dyDescent="0.25">
      <c r="A327" s="1">
        <v>766</v>
      </c>
      <c r="B327" s="1" t="s">
        <v>3</v>
      </c>
      <c r="C327" s="1">
        <v>0</v>
      </c>
      <c r="D327" s="1">
        <v>295.01627100000002</v>
      </c>
      <c r="E327" s="1" t="s">
        <v>8</v>
      </c>
      <c r="F327" s="1"/>
      <c r="G327" s="1"/>
      <c r="I327"/>
      <c r="J327"/>
    </row>
    <row r="328" spans="1:10" hidden="1" x14ac:dyDescent="0.25">
      <c r="A328" s="1">
        <v>767</v>
      </c>
      <c r="B328" s="1" t="s">
        <v>3</v>
      </c>
      <c r="C328" s="1">
        <v>0</v>
      </c>
      <c r="D328" s="1">
        <v>137.37706700000001</v>
      </c>
      <c r="E328" s="1" t="s">
        <v>8</v>
      </c>
      <c r="F328" s="1"/>
      <c r="G328" s="1"/>
      <c r="I328"/>
      <c r="J328"/>
    </row>
    <row r="329" spans="1:10" hidden="1" x14ac:dyDescent="0.25">
      <c r="A329" s="1">
        <v>768</v>
      </c>
      <c r="B329" s="1" t="s">
        <v>3</v>
      </c>
      <c r="C329" s="1">
        <v>0</v>
      </c>
      <c r="D329" s="1">
        <v>314.71650499999998</v>
      </c>
      <c r="E329" s="1" t="s">
        <v>8</v>
      </c>
      <c r="F329" s="1"/>
      <c r="G329" s="1"/>
      <c r="I329"/>
      <c r="J329"/>
    </row>
    <row r="330" spans="1:10" hidden="1" x14ac:dyDescent="0.25">
      <c r="A330" s="1">
        <v>769</v>
      </c>
      <c r="B330" s="1" t="s">
        <v>3</v>
      </c>
      <c r="C330" s="1">
        <v>0</v>
      </c>
      <c r="D330" s="1">
        <v>567.69826799999998</v>
      </c>
      <c r="E330" s="1" t="s">
        <v>8</v>
      </c>
      <c r="F330" s="1"/>
      <c r="G330" s="1"/>
      <c r="I330"/>
      <c r="J330"/>
    </row>
    <row r="331" spans="1:10" hidden="1" x14ac:dyDescent="0.25">
      <c r="A331" s="1">
        <v>770</v>
      </c>
      <c r="B331" s="1" t="s">
        <v>3</v>
      </c>
      <c r="C331" s="1">
        <v>0</v>
      </c>
      <c r="D331" s="1">
        <v>58.496211000000002</v>
      </c>
      <c r="E331" s="1" t="s">
        <v>8</v>
      </c>
      <c r="F331" s="1"/>
      <c r="G331" s="1"/>
      <c r="I331"/>
      <c r="J331"/>
    </row>
    <row r="332" spans="1:10" hidden="1" x14ac:dyDescent="0.25">
      <c r="A332" s="1">
        <v>774</v>
      </c>
      <c r="B332" s="1" t="s">
        <v>3</v>
      </c>
      <c r="C332" s="1">
        <v>0</v>
      </c>
      <c r="D332" s="1">
        <v>78.069153</v>
      </c>
      <c r="E332" s="1" t="s">
        <v>8</v>
      </c>
      <c r="F332" s="1"/>
      <c r="G332" s="1"/>
      <c r="I332"/>
      <c r="J332"/>
    </row>
    <row r="333" spans="1:10" hidden="1" x14ac:dyDescent="0.25">
      <c r="A333" s="1">
        <v>775</v>
      </c>
      <c r="B333" s="1" t="s">
        <v>3</v>
      </c>
      <c r="C333" s="1">
        <v>0</v>
      </c>
      <c r="D333" s="1">
        <v>245.660214</v>
      </c>
      <c r="E333" s="1" t="s">
        <v>8</v>
      </c>
      <c r="F333" s="1"/>
      <c r="G333" s="1"/>
      <c r="I333"/>
      <c r="J333"/>
    </row>
    <row r="334" spans="1:10" hidden="1" x14ac:dyDescent="0.25">
      <c r="A334" s="1">
        <v>776</v>
      </c>
      <c r="B334" s="1" t="s">
        <v>3</v>
      </c>
      <c r="C334" s="1">
        <v>0</v>
      </c>
      <c r="D334" s="1">
        <v>67.692279999999997</v>
      </c>
      <c r="E334" s="1" t="s">
        <v>8</v>
      </c>
      <c r="F334" s="1"/>
      <c r="G334" s="1"/>
      <c r="I334"/>
      <c r="J334"/>
    </row>
    <row r="335" spans="1:10" hidden="1" x14ac:dyDescent="0.25">
      <c r="A335" s="1">
        <v>777</v>
      </c>
      <c r="B335" s="1" t="s">
        <v>3</v>
      </c>
      <c r="C335" s="1">
        <v>0</v>
      </c>
      <c r="D335" s="1">
        <v>201.22688099999999</v>
      </c>
      <c r="E335" s="1" t="s">
        <v>8</v>
      </c>
      <c r="F335" s="1"/>
      <c r="G335" s="1"/>
      <c r="I335"/>
      <c r="J335"/>
    </row>
    <row r="336" spans="1:10" hidden="1" x14ac:dyDescent="0.25">
      <c r="A336" s="1">
        <v>778</v>
      </c>
      <c r="B336" s="1" t="s">
        <v>3</v>
      </c>
      <c r="C336" s="1">
        <v>0</v>
      </c>
      <c r="D336" s="1">
        <v>61.727274000000001</v>
      </c>
      <c r="E336" s="1" t="s">
        <v>8</v>
      </c>
      <c r="F336" s="1"/>
      <c r="G336" s="1"/>
      <c r="I336"/>
      <c r="J336"/>
    </row>
    <row r="337" spans="1:10" hidden="1" x14ac:dyDescent="0.25">
      <c r="A337" s="1">
        <v>779</v>
      </c>
      <c r="B337" s="1" t="s">
        <v>3</v>
      </c>
      <c r="C337" s="1">
        <v>0</v>
      </c>
      <c r="D337" s="1">
        <v>76.977080000000001</v>
      </c>
      <c r="E337" s="1" t="s">
        <v>8</v>
      </c>
      <c r="F337" s="1"/>
      <c r="G337" s="1"/>
      <c r="I337"/>
      <c r="J337"/>
    </row>
    <row r="338" spans="1:10" hidden="1" x14ac:dyDescent="0.25">
      <c r="A338" s="1">
        <v>780</v>
      </c>
      <c r="B338" s="1" t="s">
        <v>3</v>
      </c>
      <c r="C338" s="1">
        <v>0</v>
      </c>
      <c r="D338" s="1">
        <v>507.25347900000003</v>
      </c>
      <c r="E338" s="1" t="s">
        <v>8</v>
      </c>
      <c r="F338" s="1"/>
      <c r="G338" s="1"/>
      <c r="I338"/>
      <c r="J338"/>
    </row>
    <row r="339" spans="1:10" hidden="1" x14ac:dyDescent="0.25">
      <c r="A339" s="1">
        <v>782</v>
      </c>
      <c r="B339" s="1" t="s">
        <v>3</v>
      </c>
      <c r="C339" s="1">
        <v>0</v>
      </c>
      <c r="D339" s="1">
        <v>350.77523100000002</v>
      </c>
      <c r="E339" s="1" t="s">
        <v>8</v>
      </c>
      <c r="F339" s="1"/>
      <c r="G339" s="1"/>
      <c r="I339"/>
      <c r="J339"/>
    </row>
    <row r="340" spans="1:10" hidden="1" x14ac:dyDescent="0.25">
      <c r="A340" s="1">
        <v>783</v>
      </c>
      <c r="B340" s="1" t="s">
        <v>3</v>
      </c>
      <c r="C340" s="1">
        <v>0</v>
      </c>
      <c r="D340" s="1">
        <v>401.58535499999999</v>
      </c>
      <c r="E340" s="1" t="s">
        <v>8</v>
      </c>
      <c r="F340" s="1"/>
      <c r="G340" s="1"/>
      <c r="I340"/>
      <c r="J340"/>
    </row>
    <row r="341" spans="1:10" hidden="1" x14ac:dyDescent="0.25">
      <c r="A341" s="1">
        <v>784</v>
      </c>
      <c r="B341" s="1" t="s">
        <v>3</v>
      </c>
      <c r="C341" s="1">
        <v>0</v>
      </c>
      <c r="D341" s="1">
        <v>570.93738199999996</v>
      </c>
      <c r="E341" s="1" t="s">
        <v>8</v>
      </c>
      <c r="F341" s="1"/>
      <c r="G341" s="1"/>
      <c r="I341"/>
      <c r="J341"/>
    </row>
    <row r="342" spans="1:10" hidden="1" x14ac:dyDescent="0.25">
      <c r="A342" s="1">
        <v>785</v>
      </c>
      <c r="B342" s="1" t="s">
        <v>3</v>
      </c>
      <c r="C342" s="1">
        <v>0</v>
      </c>
      <c r="D342" s="1">
        <v>159.99696</v>
      </c>
      <c r="E342" s="1" t="s">
        <v>8</v>
      </c>
      <c r="F342" s="1"/>
      <c r="G342" s="1"/>
      <c r="I342"/>
      <c r="J342"/>
    </row>
    <row r="343" spans="1:10" hidden="1" x14ac:dyDescent="0.25">
      <c r="A343" s="1">
        <v>786</v>
      </c>
      <c r="B343" s="1" t="s">
        <v>3</v>
      </c>
      <c r="C343" s="1">
        <v>0</v>
      </c>
      <c r="D343" s="1">
        <v>151.49664899999999</v>
      </c>
      <c r="E343" s="1" t="s">
        <v>8</v>
      </c>
      <c r="F343" s="1"/>
      <c r="G343" s="1"/>
      <c r="I343"/>
      <c r="J343"/>
    </row>
    <row r="344" spans="1:10" hidden="1" x14ac:dyDescent="0.25">
      <c r="A344" s="1">
        <v>788</v>
      </c>
      <c r="B344" s="1" t="s">
        <v>3</v>
      </c>
      <c r="C344" s="1">
        <v>0</v>
      </c>
      <c r="D344" s="1">
        <v>36.382714</v>
      </c>
      <c r="E344" s="1" t="s">
        <v>8</v>
      </c>
      <c r="F344" s="1"/>
      <c r="G344" s="1"/>
      <c r="I344"/>
      <c r="J344"/>
    </row>
    <row r="345" spans="1:10" hidden="1" x14ac:dyDescent="0.25">
      <c r="A345" s="1">
        <v>789</v>
      </c>
      <c r="B345" s="1" t="s">
        <v>3</v>
      </c>
      <c r="C345" s="1">
        <v>0</v>
      </c>
      <c r="D345" s="1">
        <v>158.47733400000001</v>
      </c>
      <c r="E345" s="1" t="s">
        <v>8</v>
      </c>
      <c r="F345" s="1"/>
      <c r="G345" s="1"/>
      <c r="I345"/>
      <c r="J345"/>
    </row>
    <row r="346" spans="1:10" hidden="1" x14ac:dyDescent="0.25">
      <c r="A346" s="1">
        <v>792</v>
      </c>
      <c r="B346" s="1" t="s">
        <v>3</v>
      </c>
      <c r="C346" s="1">
        <v>0</v>
      </c>
      <c r="D346" s="1">
        <v>133.82695799999999</v>
      </c>
      <c r="E346" s="1" t="s">
        <v>8</v>
      </c>
      <c r="F346" s="1"/>
      <c r="G346" s="1"/>
      <c r="I346"/>
      <c r="J346"/>
    </row>
    <row r="347" spans="1:10" hidden="1" x14ac:dyDescent="0.25">
      <c r="A347" s="1">
        <v>793</v>
      </c>
      <c r="B347" s="1" t="s">
        <v>3</v>
      </c>
      <c r="C347" s="1">
        <v>0</v>
      </c>
      <c r="D347" s="1">
        <v>101.132875</v>
      </c>
      <c r="E347" s="1" t="s">
        <v>8</v>
      </c>
      <c r="F347" s="1"/>
      <c r="G347" s="1"/>
      <c r="I347"/>
      <c r="J347"/>
    </row>
    <row r="348" spans="1:10" hidden="1" x14ac:dyDescent="0.25">
      <c r="A348" s="1">
        <v>795</v>
      </c>
      <c r="B348" s="1" t="s">
        <v>3</v>
      </c>
      <c r="C348" s="1">
        <v>0</v>
      </c>
      <c r="D348" s="1">
        <v>732.160123</v>
      </c>
      <c r="E348" s="1" t="s">
        <v>8</v>
      </c>
      <c r="F348" s="1"/>
      <c r="G348" s="1"/>
      <c r="I348"/>
      <c r="J348"/>
    </row>
    <row r="349" spans="1:10" hidden="1" x14ac:dyDescent="0.25">
      <c r="A349" s="1">
        <v>796</v>
      </c>
      <c r="B349" s="1" t="s">
        <v>3</v>
      </c>
      <c r="C349" s="1">
        <v>0</v>
      </c>
      <c r="D349" s="1">
        <v>459.876802</v>
      </c>
      <c r="E349" s="1" t="s">
        <v>8</v>
      </c>
      <c r="F349" s="1"/>
      <c r="G349" s="1"/>
      <c r="I349"/>
      <c r="J349"/>
    </row>
    <row r="350" spans="1:10" hidden="1" x14ac:dyDescent="0.25">
      <c r="A350" s="1">
        <v>828</v>
      </c>
      <c r="B350" s="1" t="s">
        <v>3</v>
      </c>
      <c r="C350" s="1">
        <v>0</v>
      </c>
      <c r="D350" s="1">
        <v>286.96294</v>
      </c>
      <c r="E350" s="1" t="s">
        <v>8</v>
      </c>
      <c r="F350" s="1"/>
      <c r="G350" s="1"/>
      <c r="I350"/>
      <c r="J350"/>
    </row>
    <row r="351" spans="1:10" hidden="1" x14ac:dyDescent="0.25">
      <c r="A351" s="1">
        <v>829</v>
      </c>
      <c r="B351" s="1" t="s">
        <v>3</v>
      </c>
      <c r="C351" s="1">
        <v>0</v>
      </c>
      <c r="D351" s="1">
        <v>45.245386000000003</v>
      </c>
      <c r="E351" s="1" t="s">
        <v>8</v>
      </c>
      <c r="F351" s="1"/>
      <c r="G351" s="1"/>
      <c r="I351"/>
      <c r="J351"/>
    </row>
    <row r="352" spans="1:10" hidden="1" x14ac:dyDescent="0.25">
      <c r="A352" s="1">
        <v>830</v>
      </c>
      <c r="B352" s="1" t="s">
        <v>3</v>
      </c>
      <c r="C352" s="1">
        <v>0</v>
      </c>
      <c r="D352" s="1">
        <v>361.47585700000002</v>
      </c>
      <c r="E352" s="1" t="s">
        <v>8</v>
      </c>
      <c r="F352" s="1"/>
      <c r="G352" s="1"/>
      <c r="I352"/>
      <c r="J352"/>
    </row>
    <row r="353" spans="1:10" hidden="1" x14ac:dyDescent="0.25">
      <c r="A353" s="1">
        <v>831</v>
      </c>
      <c r="B353" s="1" t="s">
        <v>3</v>
      </c>
      <c r="C353" s="1">
        <v>0</v>
      </c>
      <c r="D353" s="1">
        <v>931.57500400000004</v>
      </c>
      <c r="E353" s="1" t="s">
        <v>8</v>
      </c>
      <c r="F353" s="1"/>
      <c r="G353" s="1"/>
      <c r="I353"/>
      <c r="J353"/>
    </row>
    <row r="354" spans="1:10" hidden="1" x14ac:dyDescent="0.25">
      <c r="A354" s="1">
        <v>834</v>
      </c>
      <c r="B354" s="1" t="s">
        <v>3</v>
      </c>
      <c r="C354" s="1">
        <v>0</v>
      </c>
      <c r="D354" s="1">
        <v>587.90405199999998</v>
      </c>
      <c r="E354" s="1" t="s">
        <v>8</v>
      </c>
      <c r="F354" s="1"/>
      <c r="G354" s="1"/>
      <c r="I354"/>
      <c r="J354"/>
    </row>
    <row r="355" spans="1:10" hidden="1" x14ac:dyDescent="0.25">
      <c r="A355" s="1">
        <v>835</v>
      </c>
      <c r="B355" s="1" t="s">
        <v>3</v>
      </c>
      <c r="C355" s="1">
        <v>0</v>
      </c>
      <c r="D355" s="1">
        <v>258.29517199999998</v>
      </c>
      <c r="E355" s="1" t="s">
        <v>8</v>
      </c>
      <c r="F355" s="1"/>
      <c r="G355" s="1"/>
      <c r="I355"/>
      <c r="J355"/>
    </row>
    <row r="356" spans="1:10" hidden="1" x14ac:dyDescent="0.25">
      <c r="A356" s="1">
        <v>836</v>
      </c>
      <c r="B356" s="1" t="s">
        <v>3</v>
      </c>
      <c r="C356" s="1">
        <v>0</v>
      </c>
      <c r="D356" s="1">
        <v>210.04746299999999</v>
      </c>
      <c r="E356" s="1" t="s">
        <v>8</v>
      </c>
      <c r="F356" s="1"/>
      <c r="G356" s="1"/>
      <c r="I356"/>
      <c r="J356"/>
    </row>
    <row r="357" spans="1:10" hidden="1" x14ac:dyDescent="0.25">
      <c r="A357" s="1">
        <v>839</v>
      </c>
      <c r="B357" s="1" t="s">
        <v>3</v>
      </c>
      <c r="C357" s="1">
        <v>0</v>
      </c>
      <c r="D357" s="1">
        <v>189.393125</v>
      </c>
      <c r="E357" s="1" t="s">
        <v>8</v>
      </c>
      <c r="F357" s="1"/>
      <c r="G357" s="1"/>
      <c r="I357"/>
      <c r="J357"/>
    </row>
    <row r="358" spans="1:10" hidden="1" x14ac:dyDescent="0.25">
      <c r="A358" s="1">
        <v>841</v>
      </c>
      <c r="B358" s="1" t="s">
        <v>3</v>
      </c>
      <c r="C358" s="1">
        <v>0</v>
      </c>
      <c r="D358" s="1">
        <v>132.33498399999999</v>
      </c>
      <c r="E358" s="1" t="s">
        <v>8</v>
      </c>
      <c r="F358" s="1"/>
      <c r="G358" s="1"/>
      <c r="I358"/>
      <c r="J358"/>
    </row>
    <row r="359" spans="1:10" hidden="1" x14ac:dyDescent="0.25">
      <c r="A359" s="1">
        <v>842</v>
      </c>
      <c r="B359" s="1" t="s">
        <v>3</v>
      </c>
      <c r="C359" s="1">
        <v>0</v>
      </c>
      <c r="D359" s="1">
        <v>504.19077700000003</v>
      </c>
      <c r="E359" s="1" t="s">
        <v>8</v>
      </c>
      <c r="F359" s="1"/>
      <c r="G359" s="1"/>
      <c r="I359"/>
      <c r="J359"/>
    </row>
    <row r="360" spans="1:10" hidden="1" x14ac:dyDescent="0.25">
      <c r="A360" s="1">
        <v>843</v>
      </c>
      <c r="B360" s="1" t="s">
        <v>3</v>
      </c>
      <c r="C360" s="1">
        <v>0</v>
      </c>
      <c r="D360" s="1">
        <v>116.115264</v>
      </c>
      <c r="E360" s="1" t="s">
        <v>8</v>
      </c>
      <c r="F360" s="1"/>
      <c r="G360" s="1"/>
      <c r="I360"/>
      <c r="J360"/>
    </row>
    <row r="361" spans="1:10" hidden="1" x14ac:dyDescent="0.25">
      <c r="A361" s="1">
        <v>844</v>
      </c>
      <c r="B361" s="1" t="s">
        <v>3</v>
      </c>
      <c r="C361" s="1">
        <v>0</v>
      </c>
      <c r="D361" s="1">
        <v>366.57219400000002</v>
      </c>
      <c r="E361" s="1" t="s">
        <v>8</v>
      </c>
      <c r="F361" s="1"/>
      <c r="G361" s="1"/>
      <c r="I361"/>
      <c r="J361"/>
    </row>
    <row r="362" spans="1:10" hidden="1" x14ac:dyDescent="0.25">
      <c r="A362" s="1">
        <v>845</v>
      </c>
      <c r="B362" s="1" t="s">
        <v>3</v>
      </c>
      <c r="C362" s="1">
        <v>0</v>
      </c>
      <c r="D362" s="1">
        <v>182.31443300000001</v>
      </c>
      <c r="E362" s="1" t="s">
        <v>8</v>
      </c>
      <c r="F362" s="1"/>
      <c r="G362" s="1"/>
      <c r="I362"/>
      <c r="J362"/>
    </row>
    <row r="363" spans="1:10" hidden="1" x14ac:dyDescent="0.25">
      <c r="A363" s="1">
        <v>846</v>
      </c>
      <c r="B363" s="1" t="s">
        <v>3</v>
      </c>
      <c r="C363" s="1">
        <v>0</v>
      </c>
      <c r="D363" s="1">
        <v>192.32719399999999</v>
      </c>
      <c r="E363" s="1" t="s">
        <v>8</v>
      </c>
      <c r="F363" s="1"/>
      <c r="G363" s="1"/>
      <c r="I363"/>
      <c r="J363"/>
    </row>
    <row r="364" spans="1:10" hidden="1" x14ac:dyDescent="0.25">
      <c r="A364" s="1">
        <v>847</v>
      </c>
      <c r="B364" s="1" t="s">
        <v>3</v>
      </c>
      <c r="C364" s="1">
        <v>0</v>
      </c>
      <c r="D364" s="1">
        <v>555.78068099999996</v>
      </c>
      <c r="E364" s="1" t="s">
        <v>8</v>
      </c>
      <c r="F364" s="1"/>
      <c r="G364" s="1"/>
      <c r="I364"/>
      <c r="J364"/>
    </row>
    <row r="365" spans="1:10" hidden="1" x14ac:dyDescent="0.25">
      <c r="A365" s="1">
        <v>848</v>
      </c>
      <c r="B365" s="1" t="s">
        <v>3</v>
      </c>
      <c r="C365" s="1">
        <v>0</v>
      </c>
      <c r="D365" s="1">
        <v>235.69155599999999</v>
      </c>
      <c r="E365" s="1" t="s">
        <v>8</v>
      </c>
      <c r="F365" s="1"/>
      <c r="G365" s="1"/>
      <c r="I365"/>
      <c r="J365"/>
    </row>
    <row r="366" spans="1:10" hidden="1" x14ac:dyDescent="0.25">
      <c r="A366" s="1">
        <v>849</v>
      </c>
      <c r="B366" s="1" t="s">
        <v>3</v>
      </c>
      <c r="C366" s="1">
        <v>0</v>
      </c>
      <c r="D366" s="1">
        <v>418.46521899999999</v>
      </c>
      <c r="E366" s="1" t="s">
        <v>8</v>
      </c>
      <c r="F366" s="1"/>
      <c r="G366" s="1"/>
      <c r="I366"/>
      <c r="J366"/>
    </row>
    <row r="367" spans="1:10" hidden="1" x14ac:dyDescent="0.25">
      <c r="A367" s="1">
        <v>850</v>
      </c>
      <c r="B367" s="1" t="s">
        <v>3</v>
      </c>
      <c r="C367" s="1">
        <v>0</v>
      </c>
      <c r="D367" s="1">
        <v>519.78004999999996</v>
      </c>
      <c r="E367" s="1" t="s">
        <v>8</v>
      </c>
      <c r="F367" s="1"/>
      <c r="G367" s="1"/>
      <c r="I367"/>
      <c r="J367"/>
    </row>
    <row r="368" spans="1:10" hidden="1" x14ac:dyDescent="0.25">
      <c r="A368" s="1">
        <v>851</v>
      </c>
      <c r="B368" s="1" t="s">
        <v>3</v>
      </c>
      <c r="C368" s="1">
        <v>0</v>
      </c>
      <c r="D368" s="1">
        <v>197.303822</v>
      </c>
      <c r="E368" s="1" t="s">
        <v>8</v>
      </c>
      <c r="F368" s="1"/>
      <c r="G368" s="1"/>
      <c r="I368"/>
      <c r="J368"/>
    </row>
    <row r="369" spans="1:10" hidden="1" x14ac:dyDescent="0.25">
      <c r="A369" s="1">
        <v>852</v>
      </c>
      <c r="B369" s="1" t="s">
        <v>3</v>
      </c>
      <c r="C369" s="1">
        <v>0</v>
      </c>
      <c r="D369" s="1">
        <v>192.663566</v>
      </c>
      <c r="E369" s="1" t="s">
        <v>8</v>
      </c>
      <c r="F369" s="1"/>
      <c r="G369" s="1"/>
      <c r="I369"/>
      <c r="J369"/>
    </row>
    <row r="370" spans="1:10" hidden="1" x14ac:dyDescent="0.25">
      <c r="A370" s="1">
        <v>863</v>
      </c>
      <c r="B370" s="1" t="s">
        <v>3</v>
      </c>
      <c r="C370" s="1">
        <v>0</v>
      </c>
      <c r="D370" s="1">
        <v>1762.2306819999999</v>
      </c>
      <c r="E370" s="1" t="s">
        <v>8</v>
      </c>
      <c r="F370" s="1"/>
      <c r="G370" s="1"/>
      <c r="I370"/>
      <c r="J370"/>
    </row>
    <row r="371" spans="1:10" hidden="1" x14ac:dyDescent="0.25">
      <c r="A371" s="1">
        <v>865</v>
      </c>
      <c r="B371" s="1" t="s">
        <v>3</v>
      </c>
      <c r="C371" s="1">
        <v>0</v>
      </c>
      <c r="D371" s="1">
        <v>706.959159</v>
      </c>
      <c r="E371" s="1" t="s">
        <v>8</v>
      </c>
      <c r="F371" s="1"/>
      <c r="G371" s="1"/>
      <c r="I371"/>
      <c r="J371"/>
    </row>
    <row r="372" spans="1:10" hidden="1" x14ac:dyDescent="0.25">
      <c r="A372" s="1">
        <v>866</v>
      </c>
      <c r="B372" s="1" t="s">
        <v>3</v>
      </c>
      <c r="C372" s="1">
        <v>0</v>
      </c>
      <c r="D372" s="1">
        <v>263.70740499999999</v>
      </c>
      <c r="E372" s="1" t="s">
        <v>8</v>
      </c>
      <c r="F372" s="1"/>
      <c r="G372" s="1"/>
      <c r="I372"/>
      <c r="J372"/>
    </row>
    <row r="373" spans="1:10" hidden="1" x14ac:dyDescent="0.25">
      <c r="A373" s="1">
        <v>867</v>
      </c>
      <c r="B373" s="1" t="s">
        <v>3</v>
      </c>
      <c r="C373" s="1">
        <v>0</v>
      </c>
      <c r="D373" s="1">
        <v>334.32456500000001</v>
      </c>
      <c r="E373" s="1" t="s">
        <v>8</v>
      </c>
      <c r="F373" s="1"/>
      <c r="G373" s="1"/>
      <c r="I373"/>
      <c r="J373"/>
    </row>
    <row r="374" spans="1:10" hidden="1" x14ac:dyDescent="0.25">
      <c r="A374" s="1">
        <v>868</v>
      </c>
      <c r="B374" s="1" t="s">
        <v>3</v>
      </c>
      <c r="C374" s="1">
        <v>0</v>
      </c>
      <c r="D374" s="1">
        <v>156.46032600000001</v>
      </c>
      <c r="E374" s="1" t="s">
        <v>8</v>
      </c>
      <c r="F374" s="1"/>
      <c r="G374" s="1"/>
      <c r="I374"/>
      <c r="J374"/>
    </row>
    <row r="375" spans="1:10" hidden="1" x14ac:dyDescent="0.25">
      <c r="A375" s="1">
        <v>869</v>
      </c>
      <c r="B375" s="1" t="s">
        <v>3</v>
      </c>
      <c r="C375" s="1">
        <v>0</v>
      </c>
      <c r="D375" s="1">
        <v>298.65721100000002</v>
      </c>
      <c r="E375" s="1" t="s">
        <v>8</v>
      </c>
      <c r="F375" s="1"/>
      <c r="G375" s="1"/>
      <c r="I375"/>
      <c r="J375"/>
    </row>
    <row r="376" spans="1:10" hidden="1" x14ac:dyDescent="0.25">
      <c r="A376" s="1">
        <v>870</v>
      </c>
      <c r="B376" s="1" t="s">
        <v>3</v>
      </c>
      <c r="C376" s="1">
        <v>0</v>
      </c>
      <c r="D376" s="1">
        <v>286.29264499999999</v>
      </c>
      <c r="E376" s="1" t="s">
        <v>8</v>
      </c>
      <c r="F376" s="1"/>
      <c r="G376" s="1"/>
      <c r="I376"/>
      <c r="J376"/>
    </row>
    <row r="377" spans="1:10" hidden="1" x14ac:dyDescent="0.25">
      <c r="A377" s="1">
        <v>874</v>
      </c>
      <c r="B377" s="1" t="s">
        <v>3</v>
      </c>
      <c r="C377" s="1">
        <v>0</v>
      </c>
      <c r="D377" s="1">
        <v>501.507499</v>
      </c>
      <c r="E377" s="1" t="s">
        <v>8</v>
      </c>
      <c r="F377" s="1"/>
      <c r="G377" s="1"/>
      <c r="I377"/>
      <c r="J377"/>
    </row>
    <row r="378" spans="1:10" hidden="1" x14ac:dyDescent="0.25">
      <c r="A378" s="1">
        <v>875</v>
      </c>
      <c r="B378" s="1" t="s">
        <v>3</v>
      </c>
      <c r="C378" s="1">
        <v>0</v>
      </c>
      <c r="D378" s="1">
        <v>268.360524</v>
      </c>
      <c r="E378" s="1" t="s">
        <v>8</v>
      </c>
      <c r="F378" s="1"/>
      <c r="G378" s="1"/>
      <c r="I378"/>
      <c r="J378"/>
    </row>
    <row r="379" spans="1:10" hidden="1" x14ac:dyDescent="0.25">
      <c r="A379" s="1">
        <v>878</v>
      </c>
      <c r="B379" s="1" t="s">
        <v>3</v>
      </c>
      <c r="C379" s="1">
        <v>0</v>
      </c>
      <c r="D379" s="1">
        <v>106.17271700000001</v>
      </c>
      <c r="E379" s="1" t="s">
        <v>8</v>
      </c>
      <c r="F379" s="1"/>
      <c r="G379" s="1"/>
      <c r="I379"/>
      <c r="J379"/>
    </row>
    <row r="380" spans="1:10" hidden="1" x14ac:dyDescent="0.25">
      <c r="A380" s="1">
        <v>879</v>
      </c>
      <c r="B380" s="1" t="s">
        <v>3</v>
      </c>
      <c r="C380" s="1">
        <v>0</v>
      </c>
      <c r="D380" s="1">
        <v>339.01487500000002</v>
      </c>
      <c r="E380" s="1" t="s">
        <v>8</v>
      </c>
      <c r="F380" s="1"/>
      <c r="G380" s="1"/>
      <c r="I380"/>
      <c r="J380"/>
    </row>
    <row r="381" spans="1:10" hidden="1" x14ac:dyDescent="0.25">
      <c r="A381" s="1">
        <v>880</v>
      </c>
      <c r="B381" s="1" t="s">
        <v>3</v>
      </c>
      <c r="C381" s="1">
        <v>0</v>
      </c>
      <c r="D381" s="1">
        <v>283.86033500000002</v>
      </c>
      <c r="E381" s="1" t="s">
        <v>8</v>
      </c>
      <c r="F381" s="1"/>
      <c r="G381" s="1"/>
      <c r="I381"/>
      <c r="J381"/>
    </row>
    <row r="382" spans="1:10" hidden="1" x14ac:dyDescent="0.25">
      <c r="A382" s="1">
        <v>881</v>
      </c>
      <c r="B382" s="1" t="s">
        <v>3</v>
      </c>
      <c r="C382" s="1">
        <v>0</v>
      </c>
      <c r="D382" s="1">
        <v>85.019210999999999</v>
      </c>
      <c r="E382" s="1" t="s">
        <v>8</v>
      </c>
      <c r="F382" s="1"/>
      <c r="G382" s="1"/>
      <c r="I382"/>
      <c r="J382"/>
    </row>
    <row r="383" spans="1:10" hidden="1" x14ac:dyDescent="0.25">
      <c r="A383" s="1">
        <v>882</v>
      </c>
      <c r="B383" s="1" t="s">
        <v>3</v>
      </c>
      <c r="C383" s="1">
        <v>0</v>
      </c>
      <c r="D383" s="1">
        <v>135.64655300000001</v>
      </c>
      <c r="E383" s="1" t="s">
        <v>8</v>
      </c>
      <c r="F383" s="1"/>
      <c r="G383" s="1"/>
      <c r="I383"/>
      <c r="J383"/>
    </row>
    <row r="384" spans="1:10" hidden="1" x14ac:dyDescent="0.25">
      <c r="A384" s="1">
        <v>884</v>
      </c>
      <c r="B384" s="1" t="s">
        <v>3</v>
      </c>
      <c r="C384" s="1">
        <v>0</v>
      </c>
      <c r="D384" s="1">
        <v>122.401679</v>
      </c>
      <c r="E384" s="1" t="s">
        <v>8</v>
      </c>
      <c r="F384" s="1"/>
      <c r="G384" s="1"/>
      <c r="I384"/>
      <c r="J384"/>
    </row>
    <row r="385" spans="1:13" hidden="1" x14ac:dyDescent="0.25">
      <c r="A385" s="1">
        <v>885</v>
      </c>
      <c r="B385" s="1" t="s">
        <v>3</v>
      </c>
      <c r="C385" s="1">
        <v>0</v>
      </c>
      <c r="D385" s="1">
        <v>389.208888</v>
      </c>
      <c r="E385" s="1" t="s">
        <v>8</v>
      </c>
      <c r="F385" s="1"/>
      <c r="G385" s="1"/>
      <c r="I385"/>
      <c r="J385"/>
    </row>
    <row r="386" spans="1:13" hidden="1" x14ac:dyDescent="0.25">
      <c r="A386" s="1">
        <v>3102</v>
      </c>
      <c r="B386" s="1" t="s">
        <v>3</v>
      </c>
      <c r="C386" s="1">
        <v>0</v>
      </c>
      <c r="D386" s="1">
        <v>93.441467000000003</v>
      </c>
      <c r="E386" s="1" t="s">
        <v>8</v>
      </c>
      <c r="F386" s="1"/>
      <c r="G386" s="1"/>
      <c r="I386"/>
      <c r="J386"/>
    </row>
    <row r="387" spans="1:13" hidden="1" x14ac:dyDescent="0.25">
      <c r="A387" s="1">
        <v>3103</v>
      </c>
      <c r="B387" s="1" t="s">
        <v>3</v>
      </c>
      <c r="C387" s="1">
        <v>0</v>
      </c>
      <c r="D387" s="1">
        <v>194.361423</v>
      </c>
      <c r="E387" s="1" t="s">
        <v>8</v>
      </c>
      <c r="F387" s="1"/>
      <c r="G387" s="1"/>
      <c r="I387"/>
      <c r="J387"/>
    </row>
    <row r="388" spans="1:13" hidden="1" x14ac:dyDescent="0.25">
      <c r="A388" s="1">
        <v>3104</v>
      </c>
      <c r="B388" s="1" t="s">
        <v>3</v>
      </c>
      <c r="C388" s="1">
        <v>0</v>
      </c>
      <c r="D388" s="1">
        <v>182.34277700000001</v>
      </c>
      <c r="E388" s="1" t="s">
        <v>8</v>
      </c>
      <c r="F388" s="1"/>
      <c r="G388" s="1"/>
      <c r="I388"/>
      <c r="J388"/>
    </row>
    <row r="389" spans="1:13" hidden="1" x14ac:dyDescent="0.25">
      <c r="A389" s="1">
        <v>3106</v>
      </c>
      <c r="B389" s="1" t="s">
        <v>3</v>
      </c>
      <c r="C389" s="1">
        <v>0</v>
      </c>
      <c r="D389" s="1">
        <v>290.94795299999998</v>
      </c>
      <c r="E389" s="1" t="s">
        <v>8</v>
      </c>
      <c r="F389" s="1"/>
      <c r="G389" s="1"/>
      <c r="I389"/>
      <c r="J389"/>
    </row>
    <row r="390" spans="1:13" hidden="1" x14ac:dyDescent="0.25">
      <c r="A390" s="1">
        <v>688</v>
      </c>
      <c r="B390" s="1" t="s">
        <v>3</v>
      </c>
      <c r="C390" s="1">
        <v>0</v>
      </c>
      <c r="D390" s="1">
        <v>219.74385000000001</v>
      </c>
      <c r="E390" s="1" t="s">
        <v>13</v>
      </c>
      <c r="F390" s="1"/>
      <c r="G390" s="1"/>
      <c r="I390"/>
      <c r="J390"/>
    </row>
    <row r="391" spans="1:13" hidden="1" x14ac:dyDescent="0.25">
      <c r="A391" s="55">
        <v>703</v>
      </c>
      <c r="B391" s="55" t="s">
        <v>3</v>
      </c>
      <c r="C391" s="55">
        <v>0</v>
      </c>
      <c r="D391" s="55">
        <v>154.637406</v>
      </c>
      <c r="E391" s="55" t="s">
        <v>13</v>
      </c>
      <c r="F391" s="55"/>
      <c r="G391" s="55"/>
      <c r="I391"/>
      <c r="J391"/>
    </row>
    <row r="392" spans="1:13" x14ac:dyDescent="0.25">
      <c r="A392" s="1">
        <v>79</v>
      </c>
      <c r="B392" s="1" t="s">
        <v>3</v>
      </c>
      <c r="C392" s="1">
        <v>0</v>
      </c>
      <c r="D392" s="1">
        <v>2786.8314310000001</v>
      </c>
      <c r="E392" s="1" t="s">
        <v>9</v>
      </c>
      <c r="F392" s="74">
        <f>K392</f>
        <v>6078.787878787879</v>
      </c>
      <c r="G392" s="59">
        <f>(D392*1.8)/F392</f>
        <v>0.8252132951216351</v>
      </c>
      <c r="H392" s="1" t="str">
        <f>IF(G392&gt;2,"Tinggi",IF(AND(G392&gt;1.8,G392&lt;2),"Sedang",IF(AND(G392&gt;0,G392&lt;1.8),"Rendah","Rendah")))</f>
        <v>Rendah</v>
      </c>
      <c r="I392" s="57"/>
      <c r="J392" s="57"/>
      <c r="K392" s="74">
        <f>SUM(L392:M392)</f>
        <v>6078.787878787879</v>
      </c>
      <c r="L392" s="74">
        <f>M392/33</f>
        <v>178.78787878787878</v>
      </c>
      <c r="M392" s="1">
        <f>50*118</f>
        <v>5900</v>
      </c>
    </row>
    <row r="393" spans="1:13" x14ac:dyDescent="0.25">
      <c r="A393" s="1">
        <v>80</v>
      </c>
      <c r="B393" s="1" t="s">
        <v>3</v>
      </c>
      <c r="C393" s="1">
        <v>0</v>
      </c>
      <c r="D393" s="1">
        <v>3160.6823549999999</v>
      </c>
      <c r="E393" s="1" t="s">
        <v>9</v>
      </c>
      <c r="F393" s="74">
        <f t="shared" ref="F393:F456" si="0">K393</f>
        <v>1081.8181818181818</v>
      </c>
      <c r="G393" s="59">
        <f t="shared" ref="G393:G456" si="1">(D393*1.8)/F393</f>
        <v>5.2589504730252106</v>
      </c>
      <c r="H393" s="1" t="str">
        <f t="shared" ref="H393:H456" si="2">IF(G393&gt;2,"Tinggi",IF(AND(G393&gt;1.8,G393&lt;2),"Sedang",IF(AND(G393&gt;0,G393&lt;1.8),"Rendah","Rendah")))</f>
        <v>Tinggi</v>
      </c>
      <c r="I393" s="57"/>
      <c r="J393" s="57"/>
      <c r="K393" s="74">
        <f t="shared" ref="K393:K456" si="3">SUM(L393:M393)</f>
        <v>1081.8181818181818</v>
      </c>
      <c r="L393" s="74">
        <f t="shared" ref="L393:L456" si="4">M393/33</f>
        <v>31.818181818181817</v>
      </c>
      <c r="M393" s="1">
        <f>21*50</f>
        <v>1050</v>
      </c>
    </row>
    <row r="394" spans="1:13" x14ac:dyDescent="0.25">
      <c r="A394" s="1">
        <v>81</v>
      </c>
      <c r="B394" s="1" t="s">
        <v>3</v>
      </c>
      <c r="C394" s="1">
        <v>0</v>
      </c>
      <c r="D394" s="1">
        <v>2359.1907059999999</v>
      </c>
      <c r="E394" s="1" t="s">
        <v>9</v>
      </c>
      <c r="F394" s="74">
        <f t="shared" si="0"/>
        <v>1153.939393939394</v>
      </c>
      <c r="G394" s="59">
        <f t="shared" si="1"/>
        <v>3.6800401243802519</v>
      </c>
      <c r="H394" s="1" t="str">
        <f t="shared" si="2"/>
        <v>Tinggi</v>
      </c>
      <c r="I394" s="57"/>
      <c r="J394" s="57"/>
      <c r="K394" s="74">
        <f t="shared" si="3"/>
        <v>1153.939393939394</v>
      </c>
      <c r="L394" s="74">
        <f t="shared" si="4"/>
        <v>33.939393939393938</v>
      </c>
      <c r="M394" s="1">
        <f>20*56</f>
        <v>1120</v>
      </c>
    </row>
    <row r="395" spans="1:13" x14ac:dyDescent="0.25">
      <c r="A395" s="1">
        <v>82</v>
      </c>
      <c r="B395" s="1" t="s">
        <v>3</v>
      </c>
      <c r="C395" s="1">
        <v>0</v>
      </c>
      <c r="D395" s="1">
        <v>1731.1306039999999</v>
      </c>
      <c r="E395" s="1" t="s">
        <v>9</v>
      </c>
      <c r="F395" s="74">
        <f t="shared" si="0"/>
        <v>664.5454545454545</v>
      </c>
      <c r="G395" s="59">
        <f t="shared" si="1"/>
        <v>4.6889720874418606</v>
      </c>
      <c r="H395" s="1" t="str">
        <f t="shared" si="2"/>
        <v>Tinggi</v>
      </c>
      <c r="I395" s="57"/>
      <c r="J395" s="57"/>
      <c r="K395" s="74">
        <f t="shared" si="3"/>
        <v>664.5454545454545</v>
      </c>
      <c r="L395" s="74">
        <f t="shared" si="4"/>
        <v>19.545454545454547</v>
      </c>
      <c r="M395" s="1">
        <f>15*43</f>
        <v>645</v>
      </c>
    </row>
    <row r="396" spans="1:13" x14ac:dyDescent="0.25">
      <c r="A396" s="1">
        <v>83</v>
      </c>
      <c r="B396" s="1" t="s">
        <v>3</v>
      </c>
      <c r="C396" s="1">
        <v>0</v>
      </c>
      <c r="D396" s="1">
        <v>461.18168800000001</v>
      </c>
      <c r="E396" s="1" t="s">
        <v>9</v>
      </c>
      <c r="F396" s="74">
        <f t="shared" si="0"/>
        <v>2745.757575757576</v>
      </c>
      <c r="G396" s="59">
        <f t="shared" si="1"/>
        <v>0.30233078321598056</v>
      </c>
      <c r="H396" s="1" t="str">
        <f t="shared" si="2"/>
        <v>Rendah</v>
      </c>
      <c r="I396" s="57"/>
      <c r="J396" s="57"/>
      <c r="K396" s="74">
        <f t="shared" si="3"/>
        <v>2745.757575757576</v>
      </c>
      <c r="L396" s="74">
        <f t="shared" si="4"/>
        <v>80.757575757575751</v>
      </c>
      <c r="M396" s="1">
        <f>41*65</f>
        <v>2665</v>
      </c>
    </row>
    <row r="397" spans="1:13" x14ac:dyDescent="0.25">
      <c r="A397" s="1">
        <v>84</v>
      </c>
      <c r="B397" s="1" t="s">
        <v>3</v>
      </c>
      <c r="C397" s="1">
        <v>0</v>
      </c>
      <c r="D397" s="1">
        <v>357.37358699999999</v>
      </c>
      <c r="E397" s="1" t="s">
        <v>9</v>
      </c>
      <c r="F397" s="74">
        <f t="shared" si="0"/>
        <v>1184.8484848484848</v>
      </c>
      <c r="G397" s="59">
        <f t="shared" si="1"/>
        <v>0.54291537257800515</v>
      </c>
      <c r="H397" s="1" t="str">
        <f t="shared" si="2"/>
        <v>Rendah</v>
      </c>
      <c r="I397" s="57"/>
      <c r="J397" s="57"/>
      <c r="K397" s="74">
        <f t="shared" si="3"/>
        <v>1184.8484848484848</v>
      </c>
      <c r="L397" s="74">
        <f t="shared" si="4"/>
        <v>34.848484848484851</v>
      </c>
      <c r="M397" s="1">
        <f>23*50</f>
        <v>1150</v>
      </c>
    </row>
    <row r="398" spans="1:13" x14ac:dyDescent="0.25">
      <c r="A398" s="1">
        <v>85</v>
      </c>
      <c r="B398" s="1" t="s">
        <v>3</v>
      </c>
      <c r="C398" s="1">
        <v>0</v>
      </c>
      <c r="D398" s="1">
        <v>951.80906900000002</v>
      </c>
      <c r="E398" s="1" t="s">
        <v>9</v>
      </c>
      <c r="F398" s="74">
        <f t="shared" si="0"/>
        <v>1673.2121212121212</v>
      </c>
      <c r="G398" s="59">
        <f t="shared" si="1"/>
        <v>1.0239325322116779</v>
      </c>
      <c r="H398" s="1" t="str">
        <f t="shared" si="2"/>
        <v>Rendah</v>
      </c>
      <c r="I398" s="57"/>
      <c r="J398" s="57"/>
      <c r="K398" s="74">
        <f t="shared" si="3"/>
        <v>1673.2121212121212</v>
      </c>
      <c r="L398" s="74">
        <f t="shared" si="4"/>
        <v>49.212121212121211</v>
      </c>
      <c r="M398" s="1">
        <f>29*56</f>
        <v>1624</v>
      </c>
    </row>
    <row r="399" spans="1:13" x14ac:dyDescent="0.25">
      <c r="A399" s="1">
        <v>86</v>
      </c>
      <c r="B399" s="1" t="s">
        <v>3</v>
      </c>
      <c r="C399" s="1">
        <v>0</v>
      </c>
      <c r="D399" s="1">
        <v>1299.277002</v>
      </c>
      <c r="E399" s="1" t="s">
        <v>9</v>
      </c>
      <c r="F399" s="74">
        <f t="shared" si="0"/>
        <v>490.42424242424244</v>
      </c>
      <c r="G399" s="59">
        <f t="shared" si="1"/>
        <v>4.7687255263717256</v>
      </c>
      <c r="H399" s="1" t="str">
        <f t="shared" si="2"/>
        <v>Tinggi</v>
      </c>
      <c r="I399" s="57"/>
      <c r="J399" s="57"/>
      <c r="K399" s="74">
        <f t="shared" si="3"/>
        <v>490.42424242424244</v>
      </c>
      <c r="L399" s="74">
        <f t="shared" si="4"/>
        <v>14.424242424242424</v>
      </c>
      <c r="M399" s="1">
        <f>14*34</f>
        <v>476</v>
      </c>
    </row>
    <row r="400" spans="1:13" x14ac:dyDescent="0.25">
      <c r="A400" s="1">
        <v>87</v>
      </c>
      <c r="B400" s="1" t="s">
        <v>3</v>
      </c>
      <c r="C400" s="1">
        <v>0</v>
      </c>
      <c r="D400" s="1">
        <v>1766.356579</v>
      </c>
      <c r="E400" s="1" t="s">
        <v>9</v>
      </c>
      <c r="F400" s="74">
        <f t="shared" si="0"/>
        <v>333.81818181818181</v>
      </c>
      <c r="G400" s="59">
        <f t="shared" si="1"/>
        <v>9.5244717495098037</v>
      </c>
      <c r="H400" s="1" t="str">
        <f t="shared" si="2"/>
        <v>Tinggi</v>
      </c>
      <c r="I400" s="57"/>
      <c r="J400" s="57"/>
      <c r="K400" s="74">
        <f t="shared" si="3"/>
        <v>333.81818181818181</v>
      </c>
      <c r="L400" s="74">
        <f t="shared" si="4"/>
        <v>9.8181818181818183</v>
      </c>
      <c r="M400" s="1">
        <f>12*27</f>
        <v>324</v>
      </c>
    </row>
    <row r="401" spans="1:13" x14ac:dyDescent="0.25">
      <c r="A401" s="1">
        <v>88</v>
      </c>
      <c r="B401" s="1" t="s">
        <v>3</v>
      </c>
      <c r="C401" s="1">
        <v>0</v>
      </c>
      <c r="D401" s="1">
        <v>1783.748527</v>
      </c>
      <c r="E401" s="1" t="s">
        <v>9</v>
      </c>
      <c r="F401" s="74">
        <f t="shared" si="0"/>
        <v>432.72727272727275</v>
      </c>
      <c r="G401" s="59">
        <f t="shared" si="1"/>
        <v>7.4197942929831928</v>
      </c>
      <c r="H401" s="1" t="str">
        <f t="shared" si="2"/>
        <v>Tinggi</v>
      </c>
      <c r="I401" s="57"/>
      <c r="J401" s="57"/>
      <c r="K401" s="74">
        <f t="shared" si="3"/>
        <v>432.72727272727275</v>
      </c>
      <c r="L401" s="74">
        <f t="shared" si="4"/>
        <v>12.727272727272727</v>
      </c>
      <c r="M401" s="1">
        <f>14*30</f>
        <v>420</v>
      </c>
    </row>
    <row r="402" spans="1:13" x14ac:dyDescent="0.25">
      <c r="A402" s="1">
        <v>89</v>
      </c>
      <c r="B402" s="1" t="s">
        <v>3</v>
      </c>
      <c r="C402" s="1">
        <v>0</v>
      </c>
      <c r="D402" s="1">
        <v>344.70835099999999</v>
      </c>
      <c r="E402" s="1" t="s">
        <v>9</v>
      </c>
      <c r="F402" s="74">
        <f t="shared" si="0"/>
        <v>385.33333333333331</v>
      </c>
      <c r="G402" s="59">
        <f t="shared" si="1"/>
        <v>1.610229321280277</v>
      </c>
      <c r="H402" s="1" t="str">
        <f t="shared" si="2"/>
        <v>Rendah</v>
      </c>
      <c r="I402" s="57"/>
      <c r="J402" s="57"/>
      <c r="K402" s="74">
        <f t="shared" si="3"/>
        <v>385.33333333333331</v>
      </c>
      <c r="L402" s="74">
        <f t="shared" si="4"/>
        <v>11.333333333333334</v>
      </c>
      <c r="M402" s="1">
        <f>11*34</f>
        <v>374</v>
      </c>
    </row>
    <row r="403" spans="1:13" x14ac:dyDescent="0.25">
      <c r="A403" s="1">
        <v>90</v>
      </c>
      <c r="B403" s="1" t="s">
        <v>3</v>
      </c>
      <c r="C403" s="1">
        <v>0</v>
      </c>
      <c r="D403" s="1">
        <v>826.33733800000005</v>
      </c>
      <c r="E403" s="1" t="s">
        <v>9</v>
      </c>
      <c r="F403" s="74">
        <f t="shared" si="0"/>
        <v>1236.3636363636363</v>
      </c>
      <c r="G403" s="59">
        <f t="shared" si="1"/>
        <v>1.2030499479705885</v>
      </c>
      <c r="H403" s="1" t="str">
        <f t="shared" si="2"/>
        <v>Rendah</v>
      </c>
      <c r="I403" s="57"/>
      <c r="J403" s="57"/>
      <c r="K403" s="74">
        <f t="shared" si="3"/>
        <v>1236.3636363636363</v>
      </c>
      <c r="L403" s="74">
        <f t="shared" si="4"/>
        <v>36.363636363636367</v>
      </c>
      <c r="M403" s="1">
        <f>24*50</f>
        <v>1200</v>
      </c>
    </row>
    <row r="404" spans="1:13" x14ac:dyDescent="0.25">
      <c r="A404" s="1">
        <v>91</v>
      </c>
      <c r="B404" s="1" t="s">
        <v>3</v>
      </c>
      <c r="C404" s="1">
        <v>0</v>
      </c>
      <c r="D404" s="1">
        <v>610.92612099999997</v>
      </c>
      <c r="E404" s="1" t="s">
        <v>9</v>
      </c>
      <c r="F404" s="74">
        <f t="shared" si="0"/>
        <v>352.36363636363637</v>
      </c>
      <c r="G404" s="59">
        <f t="shared" si="1"/>
        <v>3.1208300298761609</v>
      </c>
      <c r="H404" s="1" t="str">
        <f t="shared" si="2"/>
        <v>Tinggi</v>
      </c>
      <c r="I404" s="57"/>
      <c r="J404" s="57"/>
      <c r="K404" s="74">
        <f t="shared" si="3"/>
        <v>352.36363636363637</v>
      </c>
      <c r="L404" s="74">
        <f t="shared" si="4"/>
        <v>10.363636363636363</v>
      </c>
      <c r="M404" s="1">
        <f>19*18</f>
        <v>342</v>
      </c>
    </row>
    <row r="405" spans="1:13" x14ac:dyDescent="0.25">
      <c r="A405" s="1">
        <v>93</v>
      </c>
      <c r="B405" s="1" t="s">
        <v>3</v>
      </c>
      <c r="C405" s="1">
        <v>0</v>
      </c>
      <c r="D405" s="1">
        <v>784.06154800000002</v>
      </c>
      <c r="E405" s="1" t="s">
        <v>9</v>
      </c>
      <c r="F405" s="74">
        <f t="shared" si="0"/>
        <v>267.87878787878788</v>
      </c>
      <c r="G405" s="59">
        <f t="shared" si="1"/>
        <v>5.2684678677828058</v>
      </c>
      <c r="H405" s="1" t="str">
        <f t="shared" si="2"/>
        <v>Tinggi</v>
      </c>
      <c r="I405" s="57"/>
      <c r="J405" s="57"/>
      <c r="K405" s="74">
        <f t="shared" si="3"/>
        <v>267.87878787878788</v>
      </c>
      <c r="L405" s="74">
        <f t="shared" si="4"/>
        <v>7.8787878787878789</v>
      </c>
      <c r="M405" s="1">
        <f>13*20</f>
        <v>260</v>
      </c>
    </row>
    <row r="406" spans="1:13" x14ac:dyDescent="0.25">
      <c r="A406" s="1">
        <v>94</v>
      </c>
      <c r="B406" s="1" t="s">
        <v>3</v>
      </c>
      <c r="C406" s="1">
        <v>0</v>
      </c>
      <c r="D406" s="1">
        <v>83.493110999999999</v>
      </c>
      <c r="E406" s="1" t="s">
        <v>9</v>
      </c>
      <c r="F406" s="74">
        <f t="shared" si="0"/>
        <v>836.60606060606062</v>
      </c>
      <c r="G406" s="59">
        <f t="shared" si="1"/>
        <v>0.17963962595624458</v>
      </c>
      <c r="H406" s="1" t="str">
        <f t="shared" si="2"/>
        <v>Rendah</v>
      </c>
      <c r="I406" s="57"/>
      <c r="J406" s="57"/>
      <c r="K406" s="74">
        <f t="shared" si="3"/>
        <v>836.60606060606062</v>
      </c>
      <c r="L406" s="74">
        <f t="shared" si="4"/>
        <v>24.606060606060606</v>
      </c>
      <c r="M406" s="1">
        <f>28*29</f>
        <v>812</v>
      </c>
    </row>
    <row r="407" spans="1:13" x14ac:dyDescent="0.25">
      <c r="A407" s="1">
        <v>95</v>
      </c>
      <c r="B407" s="1" t="s">
        <v>3</v>
      </c>
      <c r="C407" s="1">
        <v>0</v>
      </c>
      <c r="D407" s="1">
        <v>489.37849899999998</v>
      </c>
      <c r="E407" s="1" t="s">
        <v>9</v>
      </c>
      <c r="F407" s="74">
        <f t="shared" si="0"/>
        <v>113.33333333333333</v>
      </c>
      <c r="G407" s="59">
        <f t="shared" si="1"/>
        <v>7.7724820429411761</v>
      </c>
      <c r="H407" s="1" t="str">
        <f t="shared" si="2"/>
        <v>Tinggi</v>
      </c>
      <c r="I407" s="57"/>
      <c r="J407" s="57"/>
      <c r="K407" s="74">
        <f t="shared" si="3"/>
        <v>113.33333333333333</v>
      </c>
      <c r="L407" s="74">
        <f t="shared" si="4"/>
        <v>3.3333333333333335</v>
      </c>
      <c r="M407" s="1">
        <f>11*10</f>
        <v>110</v>
      </c>
    </row>
    <row r="408" spans="1:13" x14ac:dyDescent="0.25">
      <c r="A408" s="1">
        <v>115</v>
      </c>
      <c r="B408" s="1" t="s">
        <v>3</v>
      </c>
      <c r="C408" s="1">
        <v>0</v>
      </c>
      <c r="D408" s="1">
        <v>252.900441</v>
      </c>
      <c r="E408" s="1" t="s">
        <v>9</v>
      </c>
      <c r="F408" s="74">
        <f t="shared" si="0"/>
        <v>355.45454545454544</v>
      </c>
      <c r="G408" s="59">
        <f t="shared" si="1"/>
        <v>1.2806723099232737</v>
      </c>
      <c r="H408" s="1" t="str">
        <f t="shared" si="2"/>
        <v>Rendah</v>
      </c>
      <c r="I408" s="57"/>
      <c r="J408" s="57"/>
      <c r="K408" s="74">
        <f t="shared" si="3"/>
        <v>355.45454545454544</v>
      </c>
      <c r="L408" s="74">
        <f t="shared" si="4"/>
        <v>10.454545454545455</v>
      </c>
      <c r="M408" s="1">
        <f>23*15</f>
        <v>345</v>
      </c>
    </row>
    <row r="409" spans="1:13" x14ac:dyDescent="0.25">
      <c r="A409" s="1">
        <v>125</v>
      </c>
      <c r="B409" s="1" t="s">
        <v>3</v>
      </c>
      <c r="C409" s="1">
        <v>0</v>
      </c>
      <c r="D409" s="1">
        <v>267.33014400000002</v>
      </c>
      <c r="E409" s="1" t="s">
        <v>9</v>
      </c>
      <c r="F409" s="74">
        <f t="shared" si="0"/>
        <v>2596.3636363636365</v>
      </c>
      <c r="G409" s="59">
        <f t="shared" si="1"/>
        <v>0.18533392336134455</v>
      </c>
      <c r="H409" s="1" t="str">
        <f t="shared" si="2"/>
        <v>Rendah</v>
      </c>
      <c r="I409" s="57"/>
      <c r="J409" s="57"/>
      <c r="K409" s="74">
        <f t="shared" si="3"/>
        <v>2596.3636363636365</v>
      </c>
      <c r="L409" s="74">
        <f t="shared" si="4"/>
        <v>76.36363636363636</v>
      </c>
      <c r="M409" s="1">
        <f>63*40</f>
        <v>2520</v>
      </c>
    </row>
    <row r="410" spans="1:13" x14ac:dyDescent="0.25">
      <c r="A410" s="1">
        <v>126</v>
      </c>
      <c r="B410" s="1" t="s">
        <v>3</v>
      </c>
      <c r="C410" s="1">
        <v>0</v>
      </c>
      <c r="D410" s="1">
        <v>801.30088599999999</v>
      </c>
      <c r="E410" s="1" t="s">
        <v>9</v>
      </c>
      <c r="F410" s="74">
        <f t="shared" si="0"/>
        <v>1042.6666666666667</v>
      </c>
      <c r="G410" s="59">
        <f t="shared" si="1"/>
        <v>1.3833199438618924</v>
      </c>
      <c r="H410" s="1" t="str">
        <f t="shared" si="2"/>
        <v>Rendah</v>
      </c>
      <c r="I410" s="57"/>
      <c r="J410" s="57"/>
      <c r="K410" s="74">
        <f t="shared" si="3"/>
        <v>1042.6666666666667</v>
      </c>
      <c r="L410" s="74">
        <f t="shared" si="4"/>
        <v>30.666666666666668</v>
      </c>
      <c r="M410" s="1">
        <f>22*46</f>
        <v>1012</v>
      </c>
    </row>
    <row r="411" spans="1:13" x14ac:dyDescent="0.25">
      <c r="A411" s="1">
        <v>127</v>
      </c>
      <c r="B411" s="1" t="s">
        <v>3</v>
      </c>
      <c r="C411" s="1">
        <v>0</v>
      </c>
      <c r="D411" s="1">
        <v>1600.2547939999999</v>
      </c>
      <c r="E411" s="1" t="s">
        <v>9</v>
      </c>
      <c r="F411" s="74">
        <f t="shared" si="0"/>
        <v>521.33333333333337</v>
      </c>
      <c r="G411" s="59">
        <f t="shared" si="1"/>
        <v>5.5251763987212268</v>
      </c>
      <c r="H411" s="1" t="str">
        <f t="shared" si="2"/>
        <v>Tinggi</v>
      </c>
      <c r="I411" s="57"/>
      <c r="J411" s="57"/>
      <c r="K411" s="74">
        <f t="shared" si="3"/>
        <v>521.33333333333337</v>
      </c>
      <c r="L411" s="74">
        <f t="shared" si="4"/>
        <v>15.333333333333334</v>
      </c>
      <c r="M411" s="1">
        <f>23*22</f>
        <v>506</v>
      </c>
    </row>
    <row r="412" spans="1:13" x14ac:dyDescent="0.25">
      <c r="A412" s="1">
        <v>128</v>
      </c>
      <c r="B412" s="1" t="s">
        <v>3</v>
      </c>
      <c r="C412" s="1">
        <v>0</v>
      </c>
      <c r="D412" s="1">
        <v>285.53484500000002</v>
      </c>
      <c r="E412" s="1" t="s">
        <v>9</v>
      </c>
      <c r="F412" s="74">
        <f t="shared" si="0"/>
        <v>334.84848484848487</v>
      </c>
      <c r="G412" s="59">
        <f t="shared" si="1"/>
        <v>1.5349112934841631</v>
      </c>
      <c r="H412" s="1" t="str">
        <f t="shared" si="2"/>
        <v>Rendah</v>
      </c>
      <c r="I412" s="57"/>
      <c r="J412" s="57"/>
      <c r="K412" s="74">
        <f t="shared" si="3"/>
        <v>334.84848484848487</v>
      </c>
      <c r="L412" s="74">
        <f t="shared" si="4"/>
        <v>9.8484848484848477</v>
      </c>
      <c r="M412" s="1">
        <f>25*13</f>
        <v>325</v>
      </c>
    </row>
    <row r="413" spans="1:13" x14ac:dyDescent="0.25">
      <c r="A413" s="1">
        <v>152</v>
      </c>
      <c r="B413" s="1" t="s">
        <v>3</v>
      </c>
      <c r="C413" s="1">
        <v>0</v>
      </c>
      <c r="D413" s="1">
        <v>592.47430299999996</v>
      </c>
      <c r="E413" s="1" t="s">
        <v>9</v>
      </c>
      <c r="F413" s="74">
        <f t="shared" si="0"/>
        <v>1137.4545454545455</v>
      </c>
      <c r="G413" s="59">
        <f t="shared" si="1"/>
        <v>0.93757921990089499</v>
      </c>
      <c r="H413" s="1" t="str">
        <f t="shared" si="2"/>
        <v>Rendah</v>
      </c>
      <c r="I413" s="57"/>
      <c r="J413" s="57"/>
      <c r="K413" s="74">
        <f t="shared" si="3"/>
        <v>1137.4545454545455</v>
      </c>
      <c r="L413" s="74">
        <f t="shared" si="4"/>
        <v>33.454545454545453</v>
      </c>
      <c r="M413" s="1">
        <f>23*48</f>
        <v>1104</v>
      </c>
    </row>
    <row r="414" spans="1:13" x14ac:dyDescent="0.25">
      <c r="A414" s="1">
        <v>153</v>
      </c>
      <c r="B414" s="1" t="s">
        <v>3</v>
      </c>
      <c r="C414" s="1">
        <v>0</v>
      </c>
      <c r="D414" s="1">
        <v>688.68585299999995</v>
      </c>
      <c r="E414" s="1" t="s">
        <v>9</v>
      </c>
      <c r="F414" s="74">
        <f t="shared" si="0"/>
        <v>408</v>
      </c>
      <c r="G414" s="59">
        <f t="shared" si="1"/>
        <v>3.0383199397058824</v>
      </c>
      <c r="H414" s="1" t="str">
        <f t="shared" si="2"/>
        <v>Tinggi</v>
      </c>
      <c r="I414" s="57"/>
      <c r="J414" s="57"/>
      <c r="K414" s="74">
        <f t="shared" si="3"/>
        <v>408</v>
      </c>
      <c r="L414" s="74">
        <f t="shared" si="4"/>
        <v>12</v>
      </c>
      <c r="M414" s="1">
        <f>9*44</f>
        <v>396</v>
      </c>
    </row>
    <row r="415" spans="1:13" x14ac:dyDescent="0.25">
      <c r="A415" s="1">
        <v>161</v>
      </c>
      <c r="B415" s="1" t="s">
        <v>3</v>
      </c>
      <c r="C415" s="1">
        <v>0</v>
      </c>
      <c r="D415" s="1">
        <v>494.83185900000001</v>
      </c>
      <c r="E415" s="1" t="s">
        <v>9</v>
      </c>
      <c r="F415" s="74">
        <f t="shared" si="0"/>
        <v>1571.2121212121212</v>
      </c>
      <c r="G415" s="59">
        <f t="shared" si="1"/>
        <v>0.56688548552748319</v>
      </c>
      <c r="H415" s="1" t="str">
        <f t="shared" si="2"/>
        <v>Rendah</v>
      </c>
      <c r="I415" s="57"/>
      <c r="J415" s="57"/>
      <c r="K415" s="74">
        <f t="shared" si="3"/>
        <v>1571.2121212121212</v>
      </c>
      <c r="L415" s="74">
        <f t="shared" si="4"/>
        <v>46.212121212121211</v>
      </c>
      <c r="M415" s="1">
        <f>61*25</f>
        <v>1525</v>
      </c>
    </row>
    <row r="416" spans="1:13" x14ac:dyDescent="0.25">
      <c r="A416" s="1">
        <v>162</v>
      </c>
      <c r="B416" s="1" t="s">
        <v>3</v>
      </c>
      <c r="C416" s="1">
        <v>0</v>
      </c>
      <c r="D416" s="1">
        <v>252.34705500000001</v>
      </c>
      <c r="E416" s="1" t="s">
        <v>9</v>
      </c>
      <c r="F416" s="74">
        <f t="shared" si="0"/>
        <v>1017.939393939394</v>
      </c>
      <c r="G416" s="59">
        <f t="shared" si="1"/>
        <v>0.44621978646701599</v>
      </c>
      <c r="H416" s="1" t="str">
        <f t="shared" si="2"/>
        <v>Rendah</v>
      </c>
      <c r="I416" s="57"/>
      <c r="J416" s="57"/>
      <c r="K416" s="74">
        <f t="shared" si="3"/>
        <v>1017.939393939394</v>
      </c>
      <c r="L416" s="74">
        <f t="shared" si="4"/>
        <v>29.939393939393938</v>
      </c>
      <c r="M416" s="1">
        <f>38*26</f>
        <v>988</v>
      </c>
    </row>
    <row r="417" spans="1:13" x14ac:dyDescent="0.25">
      <c r="A417" s="1">
        <v>164</v>
      </c>
      <c r="B417" s="1" t="s">
        <v>3</v>
      </c>
      <c r="C417" s="1">
        <v>0</v>
      </c>
      <c r="D417" s="1">
        <v>45.833424999999998</v>
      </c>
      <c r="E417" s="1" t="s">
        <v>9</v>
      </c>
      <c r="F417" s="74">
        <f t="shared" si="0"/>
        <v>838.66666666666663</v>
      </c>
      <c r="G417" s="59">
        <f t="shared" si="1"/>
        <v>9.8370625993640701E-2</v>
      </c>
      <c r="H417" s="1" t="str">
        <f t="shared" si="2"/>
        <v>Rendah</v>
      </c>
      <c r="I417" s="57"/>
      <c r="J417" s="57"/>
      <c r="K417" s="74">
        <f t="shared" si="3"/>
        <v>838.66666666666663</v>
      </c>
      <c r="L417" s="74">
        <f t="shared" si="4"/>
        <v>24.666666666666668</v>
      </c>
      <c r="M417" s="1">
        <f>22*37</f>
        <v>814</v>
      </c>
    </row>
    <row r="418" spans="1:13" x14ac:dyDescent="0.25">
      <c r="A418" s="1">
        <v>173</v>
      </c>
      <c r="B418" s="1" t="s">
        <v>3</v>
      </c>
      <c r="C418" s="1">
        <v>0</v>
      </c>
      <c r="D418" s="1">
        <v>153.774249</v>
      </c>
      <c r="E418" s="1" t="s">
        <v>9</v>
      </c>
      <c r="F418" s="74">
        <f t="shared" si="0"/>
        <v>417.27272727272725</v>
      </c>
      <c r="G418" s="59">
        <f t="shared" si="1"/>
        <v>0.66333989764705892</v>
      </c>
      <c r="H418" s="1" t="str">
        <f t="shared" si="2"/>
        <v>Rendah</v>
      </c>
      <c r="I418" s="57"/>
      <c r="J418" s="57"/>
      <c r="K418" s="74">
        <f t="shared" si="3"/>
        <v>417.27272727272725</v>
      </c>
      <c r="L418" s="74">
        <f t="shared" si="4"/>
        <v>12.272727272727273</v>
      </c>
      <c r="M418" s="1">
        <f>27*15</f>
        <v>405</v>
      </c>
    </row>
    <row r="419" spans="1:13" x14ac:dyDescent="0.25">
      <c r="A419" s="1">
        <v>174</v>
      </c>
      <c r="B419" s="1" t="s">
        <v>3</v>
      </c>
      <c r="C419" s="1">
        <v>0</v>
      </c>
      <c r="D419" s="1">
        <v>101.222481</v>
      </c>
      <c r="E419" s="1" t="s">
        <v>9</v>
      </c>
      <c r="F419" s="74">
        <f t="shared" si="0"/>
        <v>840.72727272727275</v>
      </c>
      <c r="G419" s="59">
        <f t="shared" si="1"/>
        <v>0.21671768207179931</v>
      </c>
      <c r="H419" s="1" t="str">
        <f t="shared" si="2"/>
        <v>Rendah</v>
      </c>
      <c r="I419" s="57"/>
      <c r="J419" s="57"/>
      <c r="K419" s="74">
        <f t="shared" si="3"/>
        <v>840.72727272727275</v>
      </c>
      <c r="L419" s="74">
        <f t="shared" si="4"/>
        <v>24.727272727272727</v>
      </c>
      <c r="M419" s="1">
        <f>17*48</f>
        <v>816</v>
      </c>
    </row>
    <row r="420" spans="1:13" x14ac:dyDescent="0.25">
      <c r="A420" s="1">
        <v>178</v>
      </c>
      <c r="B420" s="1" t="s">
        <v>3</v>
      </c>
      <c r="C420" s="1">
        <v>0</v>
      </c>
      <c r="D420" s="1">
        <v>1865.590929</v>
      </c>
      <c r="E420" s="1" t="s">
        <v>9</v>
      </c>
      <c r="F420" s="74">
        <f t="shared" si="0"/>
        <v>782</v>
      </c>
      <c r="G420" s="59">
        <f t="shared" si="1"/>
        <v>4.2941990693094629</v>
      </c>
      <c r="H420" s="1" t="str">
        <f t="shared" si="2"/>
        <v>Tinggi</v>
      </c>
      <c r="I420" s="57"/>
      <c r="J420" s="57"/>
      <c r="K420" s="74">
        <f t="shared" si="3"/>
        <v>782</v>
      </c>
      <c r="L420" s="74">
        <f t="shared" si="4"/>
        <v>23</v>
      </c>
      <c r="M420" s="1">
        <f>69*11</f>
        <v>759</v>
      </c>
    </row>
    <row r="421" spans="1:13" x14ac:dyDescent="0.25">
      <c r="A421" s="1">
        <v>179</v>
      </c>
      <c r="B421" s="1" t="s">
        <v>3</v>
      </c>
      <c r="C421" s="1">
        <v>0</v>
      </c>
      <c r="D421" s="1">
        <v>920.105727</v>
      </c>
      <c r="E421" s="1" t="s">
        <v>9</v>
      </c>
      <c r="F421" s="74">
        <f t="shared" si="0"/>
        <v>2142</v>
      </c>
      <c r="G421" s="59">
        <f t="shared" si="1"/>
        <v>0.77319808991596639</v>
      </c>
      <c r="H421" s="1" t="str">
        <f t="shared" si="2"/>
        <v>Rendah</v>
      </c>
      <c r="I421" s="57"/>
      <c r="J421" s="57"/>
      <c r="K421" s="74">
        <f t="shared" si="3"/>
        <v>2142</v>
      </c>
      <c r="L421" s="74">
        <f t="shared" si="4"/>
        <v>63</v>
      </c>
      <c r="M421" s="1">
        <f>33*63</f>
        <v>2079</v>
      </c>
    </row>
    <row r="422" spans="1:13" x14ac:dyDescent="0.25">
      <c r="A422" s="1">
        <v>180</v>
      </c>
      <c r="B422" s="1" t="s">
        <v>3</v>
      </c>
      <c r="C422" s="1">
        <v>0</v>
      </c>
      <c r="D422" s="1">
        <v>1015.977054</v>
      </c>
      <c r="E422" s="1" t="s">
        <v>9</v>
      </c>
      <c r="F422" s="74">
        <f t="shared" si="0"/>
        <v>2410.909090909091</v>
      </c>
      <c r="G422" s="59">
        <f t="shared" si="1"/>
        <v>0.75853490457013573</v>
      </c>
      <c r="H422" s="1" t="str">
        <f t="shared" si="2"/>
        <v>Rendah</v>
      </c>
      <c r="I422" s="57"/>
      <c r="J422" s="57"/>
      <c r="K422" s="74">
        <f t="shared" si="3"/>
        <v>2410.909090909091</v>
      </c>
      <c r="L422" s="74">
        <f t="shared" si="4"/>
        <v>70.909090909090907</v>
      </c>
      <c r="M422" s="1">
        <f>39*60</f>
        <v>2340</v>
      </c>
    </row>
    <row r="423" spans="1:13" x14ac:dyDescent="0.25">
      <c r="A423" s="1">
        <v>181</v>
      </c>
      <c r="B423" s="1" t="s">
        <v>3</v>
      </c>
      <c r="C423" s="1">
        <v>0</v>
      </c>
      <c r="D423" s="1">
        <v>286.843932</v>
      </c>
      <c r="E423" s="1" t="s">
        <v>9</v>
      </c>
      <c r="F423" s="74">
        <f t="shared" si="0"/>
        <v>2706.6060606060605</v>
      </c>
      <c r="G423" s="59">
        <f t="shared" si="1"/>
        <v>0.19076255134239462</v>
      </c>
      <c r="H423" s="1" t="str">
        <f t="shared" si="2"/>
        <v>Rendah</v>
      </c>
      <c r="I423" s="57"/>
      <c r="J423" s="57"/>
      <c r="K423" s="74">
        <f t="shared" si="3"/>
        <v>2706.6060606060605</v>
      </c>
      <c r="L423" s="74">
        <f t="shared" si="4"/>
        <v>79.606060606060609</v>
      </c>
      <c r="M423" s="1">
        <f>37*71</f>
        <v>2627</v>
      </c>
    </row>
    <row r="424" spans="1:13" x14ac:dyDescent="0.25">
      <c r="A424" s="1">
        <v>182</v>
      </c>
      <c r="B424" s="1" t="s">
        <v>3</v>
      </c>
      <c r="C424" s="1">
        <v>0</v>
      </c>
      <c r="D424" s="1">
        <v>939.00697400000001</v>
      </c>
      <c r="E424" s="1" t="s">
        <v>9</v>
      </c>
      <c r="F424" s="74">
        <f t="shared" si="0"/>
        <v>1743.2727272727273</v>
      </c>
      <c r="G424" s="59">
        <f t="shared" si="1"/>
        <v>0.96956289555694619</v>
      </c>
      <c r="H424" s="1" t="str">
        <f t="shared" si="2"/>
        <v>Rendah</v>
      </c>
      <c r="I424" s="57"/>
      <c r="J424" s="57"/>
      <c r="K424" s="74">
        <f t="shared" si="3"/>
        <v>1743.2727272727273</v>
      </c>
      <c r="L424" s="74">
        <f t="shared" si="4"/>
        <v>51.272727272727273</v>
      </c>
      <c r="M424" s="1">
        <f>47*36</f>
        <v>1692</v>
      </c>
    </row>
    <row r="425" spans="1:13" x14ac:dyDescent="0.25">
      <c r="A425" s="1">
        <v>183</v>
      </c>
      <c r="B425" s="1" t="s">
        <v>3</v>
      </c>
      <c r="C425" s="1">
        <v>0</v>
      </c>
      <c r="D425" s="1">
        <v>1360.5537959999999</v>
      </c>
      <c r="E425" s="1" t="s">
        <v>9</v>
      </c>
      <c r="F425" s="74">
        <f t="shared" si="0"/>
        <v>2452.121212121212</v>
      </c>
      <c r="G425" s="59">
        <f t="shared" si="1"/>
        <v>0.99872584629757788</v>
      </c>
      <c r="H425" s="1" t="str">
        <f t="shared" si="2"/>
        <v>Rendah</v>
      </c>
      <c r="I425" s="57"/>
      <c r="J425" s="57"/>
      <c r="K425" s="74">
        <f t="shared" si="3"/>
        <v>2452.121212121212</v>
      </c>
      <c r="L425" s="74">
        <f t="shared" si="4"/>
        <v>72.121212121212125</v>
      </c>
      <c r="M425" s="1">
        <f>70*34</f>
        <v>2380</v>
      </c>
    </row>
    <row r="426" spans="1:13" x14ac:dyDescent="0.25">
      <c r="A426" s="1">
        <v>210</v>
      </c>
      <c r="B426" s="1" t="s">
        <v>3</v>
      </c>
      <c r="C426" s="1">
        <v>0</v>
      </c>
      <c r="D426" s="1">
        <v>231.27846400000001</v>
      </c>
      <c r="E426" s="1" t="s">
        <v>9</v>
      </c>
      <c r="F426" s="74">
        <f t="shared" si="0"/>
        <v>461.57575757575756</v>
      </c>
      <c r="G426" s="59">
        <f t="shared" si="1"/>
        <v>0.90191312773109245</v>
      </c>
      <c r="H426" s="1" t="str">
        <f t="shared" si="2"/>
        <v>Rendah</v>
      </c>
      <c r="I426" s="57"/>
      <c r="J426" s="57"/>
      <c r="K426" s="74">
        <f t="shared" si="3"/>
        <v>461.57575757575756</v>
      </c>
      <c r="L426" s="74">
        <f t="shared" si="4"/>
        <v>13.575757575757576</v>
      </c>
      <c r="M426" s="1">
        <f>14*32</f>
        <v>448</v>
      </c>
    </row>
    <row r="427" spans="1:13" x14ac:dyDescent="0.25">
      <c r="A427" s="1">
        <v>213</v>
      </c>
      <c r="B427" s="1" t="s">
        <v>3</v>
      </c>
      <c r="C427" s="1">
        <v>0</v>
      </c>
      <c r="D427" s="1">
        <v>1180.2253949999999</v>
      </c>
      <c r="E427" s="1" t="s">
        <v>9</v>
      </c>
      <c r="F427" s="74">
        <f t="shared" si="0"/>
        <v>1314.6666666666667</v>
      </c>
      <c r="G427" s="59">
        <f t="shared" si="1"/>
        <v>1.6159272649594318</v>
      </c>
      <c r="H427" s="1" t="str">
        <f t="shared" si="2"/>
        <v>Rendah</v>
      </c>
      <c r="I427" s="57"/>
      <c r="J427" s="57"/>
      <c r="K427" s="74">
        <f t="shared" si="3"/>
        <v>1314.6666666666667</v>
      </c>
      <c r="L427" s="74">
        <f t="shared" si="4"/>
        <v>38.666666666666664</v>
      </c>
      <c r="M427" s="1">
        <f>44*29</f>
        <v>1276</v>
      </c>
    </row>
    <row r="428" spans="1:13" x14ac:dyDescent="0.25">
      <c r="A428" s="1">
        <v>223</v>
      </c>
      <c r="B428" s="1" t="s">
        <v>3</v>
      </c>
      <c r="C428" s="1">
        <v>0</v>
      </c>
      <c r="D428" s="1">
        <v>650.78920200000005</v>
      </c>
      <c r="E428" s="1" t="s">
        <v>9</v>
      </c>
      <c r="F428" s="74">
        <f t="shared" si="0"/>
        <v>1687.6363636363637</v>
      </c>
      <c r="G428" s="59">
        <f t="shared" si="1"/>
        <v>0.69411905837104082</v>
      </c>
      <c r="H428" s="1" t="str">
        <f t="shared" si="2"/>
        <v>Rendah</v>
      </c>
      <c r="I428" s="57"/>
      <c r="J428" s="57"/>
      <c r="K428" s="74">
        <f t="shared" si="3"/>
        <v>1687.6363636363637</v>
      </c>
      <c r="L428" s="74">
        <f t="shared" si="4"/>
        <v>49.636363636363633</v>
      </c>
      <c r="M428" s="1">
        <f>21*78</f>
        <v>1638</v>
      </c>
    </row>
    <row r="429" spans="1:13" x14ac:dyDescent="0.25">
      <c r="A429" s="1">
        <v>225</v>
      </c>
      <c r="B429" s="1" t="s">
        <v>3</v>
      </c>
      <c r="C429" s="1">
        <v>0</v>
      </c>
      <c r="D429" s="1">
        <v>908.65437099999997</v>
      </c>
      <c r="E429" s="1" t="s">
        <v>9</v>
      </c>
      <c r="F429" s="74">
        <f t="shared" si="0"/>
        <v>1190</v>
      </c>
      <c r="G429" s="59">
        <f t="shared" si="1"/>
        <v>1.37443518302521</v>
      </c>
      <c r="H429" s="1" t="str">
        <f t="shared" si="2"/>
        <v>Rendah</v>
      </c>
      <c r="I429" s="57"/>
      <c r="J429" s="57"/>
      <c r="K429" s="74">
        <f t="shared" si="3"/>
        <v>1190</v>
      </c>
      <c r="L429" s="74">
        <f t="shared" si="4"/>
        <v>35</v>
      </c>
      <c r="M429" s="1">
        <f>33*35</f>
        <v>1155</v>
      </c>
    </row>
    <row r="430" spans="1:13" x14ac:dyDescent="0.25">
      <c r="A430" s="1">
        <v>228</v>
      </c>
      <c r="B430" s="1" t="s">
        <v>3</v>
      </c>
      <c r="C430" s="1">
        <v>0</v>
      </c>
      <c r="D430" s="1">
        <v>859.18630599999995</v>
      </c>
      <c r="E430" s="1" t="s">
        <v>9</v>
      </c>
      <c r="F430" s="74">
        <f t="shared" si="0"/>
        <v>953.030303030303</v>
      </c>
      <c r="G430" s="59">
        <f t="shared" si="1"/>
        <v>1.6227556940031795</v>
      </c>
      <c r="H430" s="1" t="str">
        <f t="shared" si="2"/>
        <v>Rendah</v>
      </c>
      <c r="I430" s="57"/>
      <c r="J430" s="57"/>
      <c r="K430" s="74">
        <f t="shared" si="3"/>
        <v>953.030303030303</v>
      </c>
      <c r="L430" s="74">
        <f t="shared" si="4"/>
        <v>28.030303030303031</v>
      </c>
      <c r="M430" s="1">
        <f>37*25</f>
        <v>925</v>
      </c>
    </row>
    <row r="431" spans="1:13" x14ac:dyDescent="0.25">
      <c r="A431" s="1">
        <v>229</v>
      </c>
      <c r="B431" s="1" t="s">
        <v>3</v>
      </c>
      <c r="C431" s="1">
        <v>0</v>
      </c>
      <c r="D431" s="1">
        <v>842.34039399999995</v>
      </c>
      <c r="E431" s="1" t="s">
        <v>9</v>
      </c>
      <c r="F431" s="74">
        <f t="shared" si="0"/>
        <v>665.57575757575762</v>
      </c>
      <c r="G431" s="59">
        <f t="shared" si="1"/>
        <v>2.2780467767073387</v>
      </c>
      <c r="H431" s="1" t="str">
        <f t="shared" si="2"/>
        <v>Tinggi</v>
      </c>
      <c r="I431" s="57"/>
      <c r="J431" s="57"/>
      <c r="K431" s="74">
        <f t="shared" si="3"/>
        <v>665.57575757575762</v>
      </c>
      <c r="L431" s="74">
        <f t="shared" si="4"/>
        <v>19.575757575757574</v>
      </c>
      <c r="M431" s="1">
        <f>34*19</f>
        <v>646</v>
      </c>
    </row>
    <row r="432" spans="1:13" x14ac:dyDescent="0.25">
      <c r="A432" s="1">
        <v>230</v>
      </c>
      <c r="B432" s="1" t="s">
        <v>3</v>
      </c>
      <c r="C432" s="1">
        <v>0</v>
      </c>
      <c r="D432" s="1">
        <v>912.66563599999995</v>
      </c>
      <c r="E432" s="1" t="s">
        <v>9</v>
      </c>
      <c r="F432" s="74">
        <f t="shared" si="0"/>
        <v>2630.3636363636365</v>
      </c>
      <c r="G432" s="59">
        <f t="shared" si="1"/>
        <v>0.62455172436579798</v>
      </c>
      <c r="H432" s="1" t="str">
        <f t="shared" si="2"/>
        <v>Rendah</v>
      </c>
      <c r="I432" s="57"/>
      <c r="J432" s="57"/>
      <c r="K432" s="74">
        <f t="shared" si="3"/>
        <v>2630.3636363636365</v>
      </c>
      <c r="L432" s="74">
        <f t="shared" si="4"/>
        <v>77.36363636363636</v>
      </c>
      <c r="M432" s="1">
        <f>69*37</f>
        <v>2553</v>
      </c>
    </row>
    <row r="433" spans="1:13" x14ac:dyDescent="0.25">
      <c r="A433" s="1">
        <v>231</v>
      </c>
      <c r="B433" s="1" t="s">
        <v>3</v>
      </c>
      <c r="C433" s="1">
        <v>0</v>
      </c>
      <c r="D433" s="1">
        <v>264.76867499999997</v>
      </c>
      <c r="E433" s="1" t="s">
        <v>9</v>
      </c>
      <c r="F433" s="74">
        <f t="shared" si="0"/>
        <v>750.06060606060601</v>
      </c>
      <c r="G433" s="59">
        <f t="shared" si="1"/>
        <v>0.63539347507272137</v>
      </c>
      <c r="H433" s="1" t="str">
        <f t="shared" si="2"/>
        <v>Rendah</v>
      </c>
      <c r="I433" s="57"/>
      <c r="J433" s="57"/>
      <c r="K433" s="74">
        <f t="shared" si="3"/>
        <v>750.06060606060601</v>
      </c>
      <c r="L433" s="74">
        <f t="shared" si="4"/>
        <v>22.060606060606062</v>
      </c>
      <c r="M433" s="1">
        <f>28*26</f>
        <v>728</v>
      </c>
    </row>
    <row r="434" spans="1:13" x14ac:dyDescent="0.25">
      <c r="A434" s="1">
        <v>242</v>
      </c>
      <c r="B434" s="1" t="s">
        <v>3</v>
      </c>
      <c r="C434" s="1">
        <v>0</v>
      </c>
      <c r="D434" s="1">
        <v>712.69043699999997</v>
      </c>
      <c r="E434" s="1" t="s">
        <v>9</v>
      </c>
      <c r="F434" s="74">
        <f t="shared" si="0"/>
        <v>760.36363636363637</v>
      </c>
      <c r="G434" s="59">
        <f t="shared" si="1"/>
        <v>1.6871437891678622</v>
      </c>
      <c r="H434" s="1" t="str">
        <f t="shared" si="2"/>
        <v>Rendah</v>
      </c>
      <c r="I434" s="57"/>
      <c r="J434" s="57"/>
      <c r="K434" s="74">
        <f t="shared" si="3"/>
        <v>760.36363636363637</v>
      </c>
      <c r="L434" s="74">
        <f t="shared" si="4"/>
        <v>22.363636363636363</v>
      </c>
      <c r="M434" s="1">
        <f>41*18</f>
        <v>738</v>
      </c>
    </row>
    <row r="435" spans="1:13" x14ac:dyDescent="0.25">
      <c r="A435" s="1">
        <v>247</v>
      </c>
      <c r="B435" s="1" t="s">
        <v>3</v>
      </c>
      <c r="C435" s="1">
        <v>0</v>
      </c>
      <c r="D435" s="1">
        <v>1065.1314990000001</v>
      </c>
      <c r="E435" s="1" t="s">
        <v>9</v>
      </c>
      <c r="F435" s="74">
        <f t="shared" si="0"/>
        <v>482.18181818181819</v>
      </c>
      <c r="G435" s="59">
        <f t="shared" si="1"/>
        <v>3.9761696229638011</v>
      </c>
      <c r="H435" s="1" t="str">
        <f t="shared" si="2"/>
        <v>Tinggi</v>
      </c>
      <c r="I435" s="57"/>
      <c r="J435" s="57"/>
      <c r="K435" s="74">
        <f t="shared" si="3"/>
        <v>482.18181818181819</v>
      </c>
      <c r="L435" s="74">
        <f t="shared" si="4"/>
        <v>14.181818181818182</v>
      </c>
      <c r="M435" s="1">
        <f>39*12</f>
        <v>468</v>
      </c>
    </row>
    <row r="436" spans="1:13" x14ac:dyDescent="0.25">
      <c r="A436" s="1">
        <v>248</v>
      </c>
      <c r="B436" s="1" t="s">
        <v>3</v>
      </c>
      <c r="C436" s="1">
        <v>0</v>
      </c>
      <c r="D436" s="1">
        <v>421.422214</v>
      </c>
      <c r="E436" s="1" t="s">
        <v>9</v>
      </c>
      <c r="F436" s="74">
        <f t="shared" si="0"/>
        <v>288.4848484848485</v>
      </c>
      <c r="G436" s="59">
        <f t="shared" si="1"/>
        <v>2.6294621335714283</v>
      </c>
      <c r="H436" s="1" t="str">
        <f t="shared" si="2"/>
        <v>Tinggi</v>
      </c>
      <c r="I436" s="57"/>
      <c r="J436" s="57"/>
      <c r="K436" s="74">
        <f t="shared" si="3"/>
        <v>288.4848484848485</v>
      </c>
      <c r="L436" s="74">
        <f t="shared" si="4"/>
        <v>8.4848484848484844</v>
      </c>
      <c r="M436" s="1">
        <f>14*20</f>
        <v>280</v>
      </c>
    </row>
    <row r="437" spans="1:13" x14ac:dyDescent="0.25">
      <c r="A437" s="1">
        <v>249</v>
      </c>
      <c r="B437" s="1" t="s">
        <v>3</v>
      </c>
      <c r="C437" s="1">
        <v>0</v>
      </c>
      <c r="D437" s="1">
        <v>441.94896899999998</v>
      </c>
      <c r="E437" s="1" t="s">
        <v>9</v>
      </c>
      <c r="F437" s="74">
        <f t="shared" si="0"/>
        <v>952</v>
      </c>
      <c r="G437" s="59">
        <f t="shared" si="1"/>
        <v>0.83561779852941176</v>
      </c>
      <c r="H437" s="1" t="str">
        <f t="shared" si="2"/>
        <v>Rendah</v>
      </c>
      <c r="I437" s="57"/>
      <c r="J437" s="57"/>
      <c r="K437" s="74">
        <f t="shared" si="3"/>
        <v>952</v>
      </c>
      <c r="L437" s="74">
        <f t="shared" si="4"/>
        <v>28</v>
      </c>
      <c r="M437" s="1">
        <f>28*33</f>
        <v>924</v>
      </c>
    </row>
    <row r="438" spans="1:13" x14ac:dyDescent="0.25">
      <c r="A438" s="1">
        <v>250</v>
      </c>
      <c r="B438" s="1" t="s">
        <v>3</v>
      </c>
      <c r="C438" s="1">
        <v>0</v>
      </c>
      <c r="D438" s="1">
        <v>638.45893799999999</v>
      </c>
      <c r="E438" s="1" t="s">
        <v>9</v>
      </c>
      <c r="F438" s="74">
        <f t="shared" si="0"/>
        <v>774.78787878787875</v>
      </c>
      <c r="G438" s="59">
        <f t="shared" si="1"/>
        <v>1.4832783525187736</v>
      </c>
      <c r="H438" s="1" t="str">
        <f t="shared" si="2"/>
        <v>Rendah</v>
      </c>
      <c r="I438" s="57"/>
      <c r="J438" s="57"/>
      <c r="K438" s="74">
        <f t="shared" si="3"/>
        <v>774.78787878787875</v>
      </c>
      <c r="L438" s="74">
        <f t="shared" si="4"/>
        <v>22.787878787878789</v>
      </c>
      <c r="M438" s="1">
        <f>47*16</f>
        <v>752</v>
      </c>
    </row>
    <row r="439" spans="1:13" x14ac:dyDescent="0.25">
      <c r="A439" s="1">
        <v>251</v>
      </c>
      <c r="B439" s="1" t="s">
        <v>3</v>
      </c>
      <c r="C439" s="1">
        <v>0</v>
      </c>
      <c r="D439" s="1">
        <v>461.77007700000001</v>
      </c>
      <c r="E439" s="1" t="s">
        <v>9</v>
      </c>
      <c r="F439" s="74">
        <f t="shared" si="0"/>
        <v>830.42424242424238</v>
      </c>
      <c r="G439" s="59">
        <f t="shared" si="1"/>
        <v>1.000917478244052</v>
      </c>
      <c r="H439" s="1" t="str">
        <f t="shared" si="2"/>
        <v>Rendah</v>
      </c>
      <c r="I439" s="57"/>
      <c r="J439" s="57"/>
      <c r="K439" s="74">
        <f t="shared" si="3"/>
        <v>830.42424242424238</v>
      </c>
      <c r="L439" s="74">
        <f t="shared" si="4"/>
        <v>24.424242424242426</v>
      </c>
      <c r="M439" s="1">
        <f>31*26</f>
        <v>806</v>
      </c>
    </row>
    <row r="440" spans="1:13" x14ac:dyDescent="0.25">
      <c r="A440" s="1">
        <v>252</v>
      </c>
      <c r="B440" s="1" t="s">
        <v>3</v>
      </c>
      <c r="C440" s="1">
        <v>0</v>
      </c>
      <c r="D440" s="1">
        <v>280.38110499999999</v>
      </c>
      <c r="E440" s="1" t="s">
        <v>9</v>
      </c>
      <c r="F440" s="74">
        <f t="shared" si="0"/>
        <v>420.36363636363637</v>
      </c>
      <c r="G440" s="59">
        <f t="shared" si="1"/>
        <v>1.2005938319636678</v>
      </c>
      <c r="H440" s="1" t="str">
        <f t="shared" si="2"/>
        <v>Rendah</v>
      </c>
      <c r="I440" s="57"/>
      <c r="J440" s="57"/>
      <c r="K440" s="74">
        <f t="shared" si="3"/>
        <v>420.36363636363637</v>
      </c>
      <c r="L440" s="74">
        <f t="shared" si="4"/>
        <v>12.363636363636363</v>
      </c>
      <c r="M440" s="1">
        <f>34*12</f>
        <v>408</v>
      </c>
    </row>
    <row r="441" spans="1:13" x14ac:dyDescent="0.25">
      <c r="A441" s="1">
        <v>253</v>
      </c>
      <c r="B441" s="1" t="s">
        <v>3</v>
      </c>
      <c r="C441" s="1">
        <v>0</v>
      </c>
      <c r="D441" s="1">
        <v>1857.5835380000001</v>
      </c>
      <c r="E441" s="1" t="s">
        <v>9</v>
      </c>
      <c r="F441" s="74">
        <f t="shared" si="0"/>
        <v>1363.090909090909</v>
      </c>
      <c r="G441" s="59">
        <f t="shared" si="1"/>
        <v>2.452991466746699</v>
      </c>
      <c r="H441" s="1" t="str">
        <f t="shared" si="2"/>
        <v>Tinggi</v>
      </c>
      <c r="I441" s="57"/>
      <c r="J441" s="57"/>
      <c r="K441" s="74">
        <f t="shared" si="3"/>
        <v>1363.090909090909</v>
      </c>
      <c r="L441" s="74">
        <f t="shared" si="4"/>
        <v>40.090909090909093</v>
      </c>
      <c r="M441" s="1">
        <f>49*27</f>
        <v>1323</v>
      </c>
    </row>
    <row r="442" spans="1:13" x14ac:dyDescent="0.25">
      <c r="A442" s="1">
        <v>254</v>
      </c>
      <c r="B442" s="1" t="s">
        <v>3</v>
      </c>
      <c r="C442" s="1">
        <v>0</v>
      </c>
      <c r="D442" s="1">
        <v>1235.7877120000001</v>
      </c>
      <c r="E442" s="1" t="s">
        <v>9</v>
      </c>
      <c r="F442" s="74">
        <f t="shared" si="0"/>
        <v>1195.1515151515152</v>
      </c>
      <c r="G442" s="59">
        <f t="shared" si="1"/>
        <v>1.8612015743610548</v>
      </c>
      <c r="H442" s="1" t="str">
        <f t="shared" si="2"/>
        <v>Sedang</v>
      </c>
      <c r="I442" s="57"/>
      <c r="J442" s="57"/>
      <c r="K442" s="74">
        <f t="shared" si="3"/>
        <v>1195.1515151515152</v>
      </c>
      <c r="L442" s="74">
        <f t="shared" si="4"/>
        <v>35.151515151515149</v>
      </c>
      <c r="M442" s="1">
        <f>40*29</f>
        <v>1160</v>
      </c>
    </row>
    <row r="443" spans="1:13" x14ac:dyDescent="0.25">
      <c r="A443" s="1">
        <v>291</v>
      </c>
      <c r="B443" s="1" t="s">
        <v>3</v>
      </c>
      <c r="C443" s="1">
        <v>0</v>
      </c>
      <c r="D443" s="1">
        <v>1016.545842</v>
      </c>
      <c r="E443" s="1" t="s">
        <v>9</v>
      </c>
      <c r="F443" s="74">
        <f t="shared" si="0"/>
        <v>657.33333333333337</v>
      </c>
      <c r="G443" s="59">
        <f t="shared" si="1"/>
        <v>2.7836448006085193</v>
      </c>
      <c r="H443" s="1" t="str">
        <f t="shared" si="2"/>
        <v>Tinggi</v>
      </c>
      <c r="I443" s="57"/>
      <c r="J443" s="57"/>
      <c r="K443" s="74">
        <f t="shared" si="3"/>
        <v>657.33333333333337</v>
      </c>
      <c r="L443" s="74">
        <f t="shared" si="4"/>
        <v>19.333333333333332</v>
      </c>
      <c r="M443" s="1">
        <f>22*29</f>
        <v>638</v>
      </c>
    </row>
    <row r="444" spans="1:13" x14ac:dyDescent="0.25">
      <c r="A444" s="1">
        <v>292</v>
      </c>
      <c r="B444" s="1" t="s">
        <v>3</v>
      </c>
      <c r="C444" s="1">
        <v>0</v>
      </c>
      <c r="D444" s="1">
        <v>373.212132</v>
      </c>
      <c r="E444" s="1" t="s">
        <v>9</v>
      </c>
      <c r="F444" s="74">
        <f t="shared" si="0"/>
        <v>980.84848484848487</v>
      </c>
      <c r="G444" s="59">
        <f t="shared" si="1"/>
        <v>0.68489868514582308</v>
      </c>
      <c r="H444" s="1" t="str">
        <f t="shared" si="2"/>
        <v>Rendah</v>
      </c>
      <c r="I444" s="57"/>
      <c r="J444" s="57"/>
      <c r="K444" s="74">
        <f t="shared" si="3"/>
        <v>980.84848484848487</v>
      </c>
      <c r="L444" s="74">
        <f t="shared" si="4"/>
        <v>28.848484848484848</v>
      </c>
      <c r="M444" s="1">
        <f>34*28</f>
        <v>952</v>
      </c>
    </row>
    <row r="445" spans="1:13" x14ac:dyDescent="0.25">
      <c r="A445" s="1">
        <v>293</v>
      </c>
      <c r="B445" s="1" t="s">
        <v>3</v>
      </c>
      <c r="C445" s="1">
        <v>0</v>
      </c>
      <c r="D445" s="1">
        <v>605.45245999999997</v>
      </c>
      <c r="E445" s="1" t="s">
        <v>9</v>
      </c>
      <c r="F445" s="74">
        <f t="shared" si="0"/>
        <v>15504</v>
      </c>
      <c r="G445" s="59">
        <f t="shared" si="1"/>
        <v>7.0292468266253863E-2</v>
      </c>
      <c r="H445" s="1" t="str">
        <f t="shared" si="2"/>
        <v>Rendah</v>
      </c>
      <c r="I445" s="57"/>
      <c r="J445" s="57"/>
      <c r="K445" s="74">
        <f t="shared" si="3"/>
        <v>15504</v>
      </c>
      <c r="L445" s="74">
        <f t="shared" si="4"/>
        <v>456</v>
      </c>
      <c r="M445" s="1">
        <f>88*171</f>
        <v>15048</v>
      </c>
    </row>
    <row r="446" spans="1:13" x14ac:dyDescent="0.25">
      <c r="A446" s="1">
        <v>294</v>
      </c>
      <c r="B446" s="1" t="s">
        <v>3</v>
      </c>
      <c r="C446" s="1">
        <v>0</v>
      </c>
      <c r="D446" s="1">
        <v>513.30887800000005</v>
      </c>
      <c r="E446" s="1" t="s">
        <v>9</v>
      </c>
      <c r="F446" s="74">
        <f t="shared" si="0"/>
        <v>1854.5454545454545</v>
      </c>
      <c r="G446" s="59">
        <f t="shared" si="1"/>
        <v>0.49821155805882361</v>
      </c>
      <c r="H446" s="1" t="str">
        <f t="shared" si="2"/>
        <v>Rendah</v>
      </c>
      <c r="I446" s="57"/>
      <c r="J446" s="57"/>
      <c r="K446" s="74">
        <f t="shared" si="3"/>
        <v>1854.5454545454545</v>
      </c>
      <c r="L446" s="74">
        <f t="shared" si="4"/>
        <v>54.545454545454547</v>
      </c>
      <c r="M446" s="1">
        <f>72*25</f>
        <v>1800</v>
      </c>
    </row>
    <row r="447" spans="1:13" x14ac:dyDescent="0.25">
      <c r="A447" s="1">
        <v>298</v>
      </c>
      <c r="B447" s="1" t="s">
        <v>3</v>
      </c>
      <c r="C447" s="1">
        <v>0</v>
      </c>
      <c r="D447" s="1">
        <v>492.99003699999997</v>
      </c>
      <c r="E447" s="1" t="s">
        <v>9</v>
      </c>
      <c r="F447" s="74">
        <f t="shared" si="0"/>
        <v>2544.848484848485</v>
      </c>
      <c r="G447" s="59">
        <f t="shared" si="1"/>
        <v>0.34869740649916642</v>
      </c>
      <c r="H447" s="1" t="str">
        <f t="shared" si="2"/>
        <v>Rendah</v>
      </c>
      <c r="I447" s="57"/>
      <c r="J447" s="57"/>
      <c r="K447" s="74">
        <f t="shared" si="3"/>
        <v>2544.848484848485</v>
      </c>
      <c r="L447" s="74">
        <f t="shared" si="4"/>
        <v>74.848484848484844</v>
      </c>
      <c r="M447" s="1">
        <f>65*38</f>
        <v>2470</v>
      </c>
    </row>
    <row r="448" spans="1:13" x14ac:dyDescent="0.25">
      <c r="A448" s="1">
        <v>300</v>
      </c>
      <c r="B448" s="1" t="s">
        <v>3</v>
      </c>
      <c r="C448" s="1">
        <v>0</v>
      </c>
      <c r="D448" s="1">
        <v>343.10139500000002</v>
      </c>
      <c r="E448" s="1" t="s">
        <v>9</v>
      </c>
      <c r="F448" s="74">
        <f t="shared" si="0"/>
        <v>1195.1515151515152</v>
      </c>
      <c r="G448" s="59">
        <f t="shared" si="1"/>
        <v>0.51673993060344825</v>
      </c>
      <c r="H448" s="1" t="str">
        <f t="shared" si="2"/>
        <v>Rendah</v>
      </c>
      <c r="I448" s="57"/>
      <c r="J448" s="57"/>
      <c r="K448" s="74">
        <f t="shared" si="3"/>
        <v>1195.1515151515152</v>
      </c>
      <c r="L448" s="74">
        <f t="shared" si="4"/>
        <v>35.151515151515149</v>
      </c>
      <c r="M448" s="1">
        <f>40*29</f>
        <v>1160</v>
      </c>
    </row>
    <row r="449" spans="1:13" x14ac:dyDescent="0.25">
      <c r="A449" s="1">
        <v>303</v>
      </c>
      <c r="B449" s="1" t="s">
        <v>3</v>
      </c>
      <c r="C449" s="1">
        <v>0</v>
      </c>
      <c r="D449" s="1">
        <v>330.729828</v>
      </c>
      <c r="E449" s="1" t="s">
        <v>9</v>
      </c>
      <c r="F449" s="74">
        <f t="shared" si="0"/>
        <v>797.4545454545455</v>
      </c>
      <c r="G449" s="59">
        <f t="shared" si="1"/>
        <v>0.74651739562243502</v>
      </c>
      <c r="H449" s="1" t="str">
        <f t="shared" si="2"/>
        <v>Rendah</v>
      </c>
      <c r="I449" s="57"/>
      <c r="J449" s="57"/>
      <c r="K449" s="74">
        <f t="shared" si="3"/>
        <v>797.4545454545455</v>
      </c>
      <c r="L449" s="74">
        <f t="shared" si="4"/>
        <v>23.454545454545453</v>
      </c>
      <c r="M449" s="1">
        <f>43*18</f>
        <v>774</v>
      </c>
    </row>
    <row r="450" spans="1:13" x14ac:dyDescent="0.25">
      <c r="A450" s="1">
        <v>305</v>
      </c>
      <c r="B450" s="1" t="s">
        <v>3</v>
      </c>
      <c r="C450" s="1">
        <v>0</v>
      </c>
      <c r="D450" s="1">
        <v>178.90660800000001</v>
      </c>
      <c r="E450" s="1" t="s">
        <v>9</v>
      </c>
      <c r="F450" s="74">
        <f t="shared" si="0"/>
        <v>763.4545454545455</v>
      </c>
      <c r="G450" s="59">
        <f t="shared" si="1"/>
        <v>0.42180886382472016</v>
      </c>
      <c r="H450" s="1" t="str">
        <f t="shared" si="2"/>
        <v>Rendah</v>
      </c>
      <c r="I450" s="57"/>
      <c r="J450" s="57"/>
      <c r="K450" s="74">
        <f t="shared" si="3"/>
        <v>763.4545454545455</v>
      </c>
      <c r="L450" s="74">
        <f t="shared" si="4"/>
        <v>22.454545454545453</v>
      </c>
      <c r="M450" s="1">
        <f>39*19</f>
        <v>741</v>
      </c>
    </row>
    <row r="451" spans="1:13" x14ac:dyDescent="0.25">
      <c r="A451" s="1">
        <v>306</v>
      </c>
      <c r="B451" s="1" t="s">
        <v>3</v>
      </c>
      <c r="C451" s="1">
        <v>0</v>
      </c>
      <c r="D451" s="1">
        <v>187.01209299999999</v>
      </c>
      <c r="E451" s="1" t="s">
        <v>9</v>
      </c>
      <c r="F451" s="74">
        <f t="shared" si="0"/>
        <v>472.90909090909093</v>
      </c>
      <c r="G451" s="59">
        <f t="shared" si="1"/>
        <v>0.71181073460207611</v>
      </c>
      <c r="H451" s="1" t="str">
        <f t="shared" si="2"/>
        <v>Rendah</v>
      </c>
      <c r="I451" s="57"/>
      <c r="J451" s="57"/>
      <c r="K451" s="74">
        <f t="shared" si="3"/>
        <v>472.90909090909093</v>
      </c>
      <c r="L451" s="74">
        <f t="shared" si="4"/>
        <v>13.909090909090908</v>
      </c>
      <c r="M451" s="1">
        <f>27*17</f>
        <v>459</v>
      </c>
    </row>
    <row r="452" spans="1:13" x14ac:dyDescent="0.25">
      <c r="A452" s="1">
        <v>307</v>
      </c>
      <c r="B452" s="1" t="s">
        <v>3</v>
      </c>
      <c r="C452" s="1">
        <v>0</v>
      </c>
      <c r="D452" s="1">
        <v>298.94843100000003</v>
      </c>
      <c r="E452" s="1" t="s">
        <v>9</v>
      </c>
      <c r="F452" s="74">
        <f t="shared" si="0"/>
        <v>906.66666666666663</v>
      </c>
      <c r="G452" s="59">
        <f t="shared" si="1"/>
        <v>0.59350056154411768</v>
      </c>
      <c r="H452" s="1" t="str">
        <f t="shared" si="2"/>
        <v>Rendah</v>
      </c>
      <c r="I452" s="57"/>
      <c r="J452" s="57"/>
      <c r="K452" s="74">
        <f t="shared" si="3"/>
        <v>906.66666666666663</v>
      </c>
      <c r="L452" s="74">
        <f t="shared" si="4"/>
        <v>26.666666666666668</v>
      </c>
      <c r="M452" s="1">
        <f>44*20</f>
        <v>880</v>
      </c>
    </row>
    <row r="453" spans="1:13" x14ac:dyDescent="0.25">
      <c r="A453" s="1">
        <v>337</v>
      </c>
      <c r="B453" s="1" t="s">
        <v>3</v>
      </c>
      <c r="C453" s="1">
        <v>0</v>
      </c>
      <c r="D453" s="1">
        <v>99.307153999999997</v>
      </c>
      <c r="E453" s="1" t="s">
        <v>9</v>
      </c>
      <c r="F453" s="74">
        <f t="shared" si="0"/>
        <v>1284.7878787878788</v>
      </c>
      <c r="G453" s="59">
        <f t="shared" si="1"/>
        <v>0.13913026434265768</v>
      </c>
      <c r="H453" s="1" t="str">
        <f t="shared" si="2"/>
        <v>Rendah</v>
      </c>
      <c r="I453" s="57"/>
      <c r="J453" s="57"/>
      <c r="K453" s="74">
        <f t="shared" si="3"/>
        <v>1284.7878787878788</v>
      </c>
      <c r="L453" s="74">
        <f t="shared" si="4"/>
        <v>37.787878787878789</v>
      </c>
      <c r="M453" s="1">
        <f>43*29</f>
        <v>1247</v>
      </c>
    </row>
    <row r="454" spans="1:13" x14ac:dyDescent="0.25">
      <c r="A454" s="1">
        <v>338</v>
      </c>
      <c r="B454" s="1" t="s">
        <v>3</v>
      </c>
      <c r="C454" s="1">
        <v>0</v>
      </c>
      <c r="D454" s="1">
        <v>231.61273600000001</v>
      </c>
      <c r="E454" s="1" t="s">
        <v>9</v>
      </c>
      <c r="F454" s="74">
        <f t="shared" si="0"/>
        <v>886.06060606060601</v>
      </c>
      <c r="G454" s="59">
        <f t="shared" si="1"/>
        <v>0.47051287682626547</v>
      </c>
      <c r="H454" s="1" t="str">
        <f t="shared" si="2"/>
        <v>Rendah</v>
      </c>
      <c r="I454" s="57"/>
      <c r="J454" s="57"/>
      <c r="K454" s="74">
        <f t="shared" si="3"/>
        <v>886.06060606060601</v>
      </c>
      <c r="L454" s="74">
        <f t="shared" si="4"/>
        <v>26.060606060606062</v>
      </c>
      <c r="M454" s="1">
        <f>43*20</f>
        <v>860</v>
      </c>
    </row>
    <row r="455" spans="1:13" x14ac:dyDescent="0.25">
      <c r="A455" s="1">
        <v>339</v>
      </c>
      <c r="B455" s="1" t="s">
        <v>3</v>
      </c>
      <c r="C455" s="1">
        <v>0</v>
      </c>
      <c r="D455" s="1">
        <v>392.44345099999998</v>
      </c>
      <c r="E455" s="1" t="s">
        <v>9</v>
      </c>
      <c r="F455" s="74">
        <f t="shared" si="0"/>
        <v>782</v>
      </c>
      <c r="G455" s="59">
        <f t="shared" si="1"/>
        <v>0.903322521483376</v>
      </c>
      <c r="H455" s="1" t="str">
        <f t="shared" si="2"/>
        <v>Rendah</v>
      </c>
      <c r="I455" s="57"/>
      <c r="J455" s="57"/>
      <c r="K455" s="74">
        <f t="shared" si="3"/>
        <v>782</v>
      </c>
      <c r="L455" s="74">
        <f t="shared" si="4"/>
        <v>23</v>
      </c>
      <c r="M455" s="1">
        <f>33*23</f>
        <v>759</v>
      </c>
    </row>
    <row r="456" spans="1:13" x14ac:dyDescent="0.25">
      <c r="A456" s="1">
        <v>340</v>
      </c>
      <c r="B456" s="1" t="s">
        <v>3</v>
      </c>
      <c r="C456" s="1">
        <v>0</v>
      </c>
      <c r="D456" s="1">
        <v>346.89809500000001</v>
      </c>
      <c r="E456" s="1" t="s">
        <v>9</v>
      </c>
      <c r="F456" s="74">
        <f t="shared" si="0"/>
        <v>937.57575757575762</v>
      </c>
      <c r="G456" s="59">
        <f t="shared" si="1"/>
        <v>0.6659905249838397</v>
      </c>
      <c r="H456" s="1" t="str">
        <f t="shared" si="2"/>
        <v>Rendah</v>
      </c>
      <c r="I456" s="57"/>
      <c r="J456" s="57"/>
      <c r="K456" s="74">
        <f t="shared" si="3"/>
        <v>937.57575757575762</v>
      </c>
      <c r="L456" s="74">
        <f t="shared" si="4"/>
        <v>27.575757575757574</v>
      </c>
      <c r="M456" s="1">
        <f>26*35</f>
        <v>910</v>
      </c>
    </row>
    <row r="457" spans="1:13" x14ac:dyDescent="0.25">
      <c r="A457" s="1">
        <v>341</v>
      </c>
      <c r="B457" s="1" t="s">
        <v>3</v>
      </c>
      <c r="C457" s="1">
        <v>0</v>
      </c>
      <c r="D457" s="1">
        <v>638.92376899999999</v>
      </c>
      <c r="E457" s="1" t="s">
        <v>9</v>
      </c>
      <c r="F457" s="74">
        <f t="shared" ref="F457:F520" si="5">K457</f>
        <v>1421.8181818181818</v>
      </c>
      <c r="G457" s="59">
        <f t="shared" ref="G457:G520" si="6">(D457*1.8)/F457</f>
        <v>0.80886768709718682</v>
      </c>
      <c r="H457" s="1" t="str">
        <f t="shared" ref="H457:H520" si="7">IF(G457&gt;2,"Tinggi",IF(AND(G457&gt;1.8,G457&lt;2),"Sedang",IF(AND(G457&gt;0,G457&lt;1.8),"Rendah","Rendah")))</f>
        <v>Rendah</v>
      </c>
      <c r="I457" s="57"/>
      <c r="J457" s="57"/>
      <c r="K457" s="74">
        <f t="shared" ref="K457:K520" si="8">SUM(L457:M457)</f>
        <v>1421.8181818181818</v>
      </c>
      <c r="L457" s="74">
        <f t="shared" ref="L457:L520" si="9">M457/33</f>
        <v>41.81818181818182</v>
      </c>
      <c r="M457" s="1">
        <f>60*23</f>
        <v>1380</v>
      </c>
    </row>
    <row r="458" spans="1:13" x14ac:dyDescent="0.25">
      <c r="A458" s="1">
        <v>342</v>
      </c>
      <c r="B458" s="1" t="s">
        <v>3</v>
      </c>
      <c r="C458" s="1">
        <v>0</v>
      </c>
      <c r="D458" s="1">
        <v>352.01683300000002</v>
      </c>
      <c r="E458" s="1" t="s">
        <v>9</v>
      </c>
      <c r="F458" s="74">
        <f t="shared" si="5"/>
        <v>1817.4545454545455</v>
      </c>
      <c r="G458" s="59">
        <f t="shared" si="6"/>
        <v>0.34863611911764708</v>
      </c>
      <c r="H458" s="1" t="str">
        <f t="shared" si="7"/>
        <v>Rendah</v>
      </c>
      <c r="I458" s="57"/>
      <c r="J458" s="57"/>
      <c r="K458" s="74">
        <f t="shared" si="8"/>
        <v>1817.4545454545455</v>
      </c>
      <c r="L458" s="74">
        <f t="shared" si="9"/>
        <v>53.454545454545453</v>
      </c>
      <c r="M458" s="1">
        <f>63*28</f>
        <v>1764</v>
      </c>
    </row>
    <row r="459" spans="1:13" x14ac:dyDescent="0.25">
      <c r="A459" s="1">
        <v>344</v>
      </c>
      <c r="B459" s="1" t="s">
        <v>3</v>
      </c>
      <c r="C459" s="1">
        <v>0</v>
      </c>
      <c r="D459" s="1">
        <v>310.50969400000002</v>
      </c>
      <c r="E459" s="1" t="s">
        <v>9</v>
      </c>
      <c r="F459" s="74">
        <f t="shared" si="5"/>
        <v>1549.5757575757575</v>
      </c>
      <c r="G459" s="59">
        <f t="shared" si="6"/>
        <v>0.36069062546151448</v>
      </c>
      <c r="H459" s="1" t="str">
        <f t="shared" si="7"/>
        <v>Rendah</v>
      </c>
      <c r="I459" s="57"/>
      <c r="J459" s="57"/>
      <c r="K459" s="74">
        <f t="shared" si="8"/>
        <v>1549.5757575757575</v>
      </c>
      <c r="L459" s="74">
        <f t="shared" si="9"/>
        <v>45.575757575757578</v>
      </c>
      <c r="M459" s="1">
        <f>47*32</f>
        <v>1504</v>
      </c>
    </row>
    <row r="460" spans="1:13" x14ac:dyDescent="0.25">
      <c r="A460" s="1">
        <v>345</v>
      </c>
      <c r="B460" s="1" t="s">
        <v>3</v>
      </c>
      <c r="C460" s="1">
        <v>0</v>
      </c>
      <c r="D460" s="1">
        <v>424.53041899999999</v>
      </c>
      <c r="E460" s="1" t="s">
        <v>9</v>
      </c>
      <c r="F460" s="74">
        <f t="shared" si="5"/>
        <v>1520.7272727272727</v>
      </c>
      <c r="G460" s="59">
        <f t="shared" si="6"/>
        <v>0.50249296366571017</v>
      </c>
      <c r="H460" s="1" t="str">
        <f t="shared" si="7"/>
        <v>Rendah</v>
      </c>
      <c r="I460" s="57"/>
      <c r="J460" s="57"/>
      <c r="K460" s="74">
        <f t="shared" si="8"/>
        <v>1520.7272727272727</v>
      </c>
      <c r="L460" s="74">
        <f t="shared" si="9"/>
        <v>44.727272727272727</v>
      </c>
      <c r="M460" s="1">
        <f>36*41</f>
        <v>1476</v>
      </c>
    </row>
    <row r="461" spans="1:13" x14ac:dyDescent="0.25">
      <c r="A461" s="1">
        <v>346</v>
      </c>
      <c r="B461" s="1" t="s">
        <v>3</v>
      </c>
      <c r="C461" s="1">
        <v>0</v>
      </c>
      <c r="D461" s="1">
        <v>425.98686500000002</v>
      </c>
      <c r="E461" s="1" t="s">
        <v>9</v>
      </c>
      <c r="F461" s="74">
        <f t="shared" si="5"/>
        <v>1474.3636363636363</v>
      </c>
      <c r="G461" s="59">
        <f t="shared" si="6"/>
        <v>0.52007275416204224</v>
      </c>
      <c r="H461" s="1" t="str">
        <f t="shared" si="7"/>
        <v>Rendah</v>
      </c>
      <c r="I461" s="57"/>
      <c r="J461" s="57"/>
      <c r="K461" s="74">
        <f t="shared" si="8"/>
        <v>1474.3636363636363</v>
      </c>
      <c r="L461" s="74">
        <f t="shared" si="9"/>
        <v>43.363636363636367</v>
      </c>
      <c r="M461" s="1">
        <f>53*27</f>
        <v>1431</v>
      </c>
    </row>
    <row r="462" spans="1:13" x14ac:dyDescent="0.25">
      <c r="A462" s="1">
        <v>380</v>
      </c>
      <c r="B462" s="1" t="s">
        <v>3</v>
      </c>
      <c r="C462" s="1">
        <v>0</v>
      </c>
      <c r="D462" s="1">
        <v>329.34653700000001</v>
      </c>
      <c r="E462" s="1" t="s">
        <v>9</v>
      </c>
      <c r="F462" s="74">
        <f t="shared" si="5"/>
        <v>6264.242424242424</v>
      </c>
      <c r="G462" s="59">
        <f t="shared" si="6"/>
        <v>9.4636146951431896E-2</v>
      </c>
      <c r="H462" s="1" t="str">
        <f t="shared" si="7"/>
        <v>Rendah</v>
      </c>
      <c r="I462" s="57"/>
      <c r="J462" s="57"/>
      <c r="K462" s="74">
        <f t="shared" si="8"/>
        <v>6264.242424242424</v>
      </c>
      <c r="L462" s="74">
        <f t="shared" si="9"/>
        <v>184.24242424242425</v>
      </c>
      <c r="M462" s="1">
        <f>95*64</f>
        <v>6080</v>
      </c>
    </row>
    <row r="463" spans="1:13" x14ac:dyDescent="0.25">
      <c r="A463" s="1">
        <v>383</v>
      </c>
      <c r="B463" s="1" t="s">
        <v>3</v>
      </c>
      <c r="C463" s="1">
        <v>0</v>
      </c>
      <c r="D463" s="1">
        <v>505.46617300000003</v>
      </c>
      <c r="E463" s="1" t="s">
        <v>9</v>
      </c>
      <c r="F463" s="74">
        <f t="shared" si="5"/>
        <v>680</v>
      </c>
      <c r="G463" s="59">
        <f t="shared" si="6"/>
        <v>1.3379986932352943</v>
      </c>
      <c r="H463" s="1" t="str">
        <f t="shared" si="7"/>
        <v>Rendah</v>
      </c>
      <c r="I463" s="57"/>
      <c r="J463" s="57"/>
      <c r="K463" s="74">
        <f t="shared" si="8"/>
        <v>680</v>
      </c>
      <c r="L463" s="74">
        <f t="shared" si="9"/>
        <v>20</v>
      </c>
      <c r="M463" s="1">
        <f>22*30</f>
        <v>660</v>
      </c>
    </row>
    <row r="464" spans="1:13" x14ac:dyDescent="0.25">
      <c r="A464" s="1">
        <v>384</v>
      </c>
      <c r="B464" s="1" t="s">
        <v>3</v>
      </c>
      <c r="C464" s="1">
        <v>0</v>
      </c>
      <c r="D464" s="1">
        <v>428.54028399999999</v>
      </c>
      <c r="E464" s="1" t="s">
        <v>9</v>
      </c>
      <c r="F464" s="74">
        <f t="shared" si="5"/>
        <v>612</v>
      </c>
      <c r="G464" s="59">
        <f t="shared" si="6"/>
        <v>1.2604126</v>
      </c>
      <c r="H464" s="1" t="str">
        <f t="shared" si="7"/>
        <v>Rendah</v>
      </c>
      <c r="I464" s="57"/>
      <c r="J464" s="57"/>
      <c r="K464" s="74">
        <f t="shared" si="8"/>
        <v>612</v>
      </c>
      <c r="L464" s="74">
        <f t="shared" si="9"/>
        <v>18</v>
      </c>
      <c r="M464" s="1">
        <f>22*27</f>
        <v>594</v>
      </c>
    </row>
    <row r="465" spans="1:13" x14ac:dyDescent="0.25">
      <c r="A465" s="1">
        <v>385</v>
      </c>
      <c r="B465" s="1" t="s">
        <v>3</v>
      </c>
      <c r="C465" s="1">
        <v>0</v>
      </c>
      <c r="D465" s="1">
        <v>349.13054299999999</v>
      </c>
      <c r="E465" s="1" t="s">
        <v>9</v>
      </c>
      <c r="F465" s="74">
        <f t="shared" si="5"/>
        <v>4013.030303030303</v>
      </c>
      <c r="G465" s="59">
        <f t="shared" si="6"/>
        <v>0.1565986125062297</v>
      </c>
      <c r="H465" s="1" t="str">
        <f t="shared" si="7"/>
        <v>Rendah</v>
      </c>
      <c r="I465" s="57"/>
      <c r="J465" s="57"/>
      <c r="K465" s="74">
        <f t="shared" si="8"/>
        <v>4013.030303030303</v>
      </c>
      <c r="L465" s="74">
        <f t="shared" si="9"/>
        <v>118.03030303030303</v>
      </c>
      <c r="M465" s="1">
        <f>41*95</f>
        <v>3895</v>
      </c>
    </row>
    <row r="466" spans="1:13" x14ac:dyDescent="0.25">
      <c r="A466" s="1">
        <v>387</v>
      </c>
      <c r="B466" s="1" t="s">
        <v>3</v>
      </c>
      <c r="C466" s="1">
        <v>0</v>
      </c>
      <c r="D466" s="1">
        <v>2077.7152540000002</v>
      </c>
      <c r="E466" s="1" t="s">
        <v>9</v>
      </c>
      <c r="F466" s="74">
        <f t="shared" si="5"/>
        <v>2270.787878787879</v>
      </c>
      <c r="G466" s="59">
        <f t="shared" si="6"/>
        <v>1.6469558835219387</v>
      </c>
      <c r="H466" s="1" t="str">
        <f t="shared" si="7"/>
        <v>Rendah</v>
      </c>
      <c r="I466" s="57"/>
      <c r="J466" s="57"/>
      <c r="K466" s="74">
        <f t="shared" si="8"/>
        <v>2270.787878787879</v>
      </c>
      <c r="L466" s="74">
        <f t="shared" si="9"/>
        <v>66.787878787878782</v>
      </c>
      <c r="M466" s="1">
        <f>38*58</f>
        <v>2204</v>
      </c>
    </row>
    <row r="467" spans="1:13" x14ac:dyDescent="0.25">
      <c r="A467" s="1">
        <v>399</v>
      </c>
      <c r="B467" s="1" t="s">
        <v>3</v>
      </c>
      <c r="C467" s="1">
        <v>0</v>
      </c>
      <c r="D467" s="1">
        <v>351.56320299999999</v>
      </c>
      <c r="E467" s="1" t="s">
        <v>9</v>
      </c>
      <c r="F467" s="74">
        <f t="shared" si="5"/>
        <v>1753.5757575757575</v>
      </c>
      <c r="G467" s="59">
        <f t="shared" si="6"/>
        <v>0.36087050283749222</v>
      </c>
      <c r="H467" s="1" t="str">
        <f t="shared" si="7"/>
        <v>Rendah</v>
      </c>
      <c r="I467" s="57"/>
      <c r="J467" s="57"/>
      <c r="K467" s="74">
        <f t="shared" si="8"/>
        <v>1753.5757575757575</v>
      </c>
      <c r="L467" s="74">
        <f t="shared" si="9"/>
        <v>51.575757575757578</v>
      </c>
      <c r="M467" s="1">
        <f>37*46</f>
        <v>1702</v>
      </c>
    </row>
    <row r="468" spans="1:13" x14ac:dyDescent="0.25">
      <c r="A468" s="1">
        <v>400</v>
      </c>
      <c r="B468" s="1" t="s">
        <v>3</v>
      </c>
      <c r="C468" s="1">
        <v>0</v>
      </c>
      <c r="D468" s="1">
        <v>467.30499200000003</v>
      </c>
      <c r="E468" s="1" t="s">
        <v>9</v>
      </c>
      <c r="F468" s="74">
        <f t="shared" si="5"/>
        <v>1298.1818181818182</v>
      </c>
      <c r="G468" s="59">
        <f t="shared" si="6"/>
        <v>0.64794389647058825</v>
      </c>
      <c r="H468" s="1" t="str">
        <f t="shared" si="7"/>
        <v>Rendah</v>
      </c>
      <c r="I468" s="57"/>
      <c r="J468" s="57"/>
      <c r="K468" s="74">
        <f t="shared" si="8"/>
        <v>1298.1818181818182</v>
      </c>
      <c r="L468" s="74">
        <f t="shared" si="9"/>
        <v>38.18181818181818</v>
      </c>
      <c r="M468" s="1">
        <f>35*36</f>
        <v>1260</v>
      </c>
    </row>
    <row r="469" spans="1:13" x14ac:dyDescent="0.25">
      <c r="A469" s="1">
        <v>409</v>
      </c>
      <c r="B469" s="1" t="s">
        <v>3</v>
      </c>
      <c r="C469" s="1">
        <v>0</v>
      </c>
      <c r="D469" s="1">
        <v>2909.4536240000002</v>
      </c>
      <c r="E469" s="1" t="s">
        <v>9</v>
      </c>
      <c r="F469" s="74">
        <f t="shared" si="5"/>
        <v>924.18181818181813</v>
      </c>
      <c r="G469" s="59">
        <f t="shared" si="6"/>
        <v>5.6666517563643533</v>
      </c>
      <c r="H469" s="1" t="str">
        <f t="shared" si="7"/>
        <v>Tinggi</v>
      </c>
      <c r="I469" s="57"/>
      <c r="J469" s="57"/>
      <c r="K469" s="74">
        <f t="shared" si="8"/>
        <v>924.18181818181813</v>
      </c>
      <c r="L469" s="74">
        <f t="shared" si="9"/>
        <v>27.181818181818183</v>
      </c>
      <c r="M469" s="1">
        <f>39*23</f>
        <v>897</v>
      </c>
    </row>
    <row r="470" spans="1:13" x14ac:dyDescent="0.25">
      <c r="A470" s="1">
        <v>413</v>
      </c>
      <c r="B470" s="1" t="s">
        <v>3</v>
      </c>
      <c r="C470" s="1">
        <v>0</v>
      </c>
      <c r="D470" s="1">
        <v>1289.9226349999999</v>
      </c>
      <c r="E470" s="1" t="s">
        <v>9</v>
      </c>
      <c r="F470" s="74">
        <f t="shared" si="5"/>
        <v>772.72727272727275</v>
      </c>
      <c r="G470" s="59">
        <f t="shared" si="6"/>
        <v>3.0047609615294113</v>
      </c>
      <c r="H470" s="1" t="str">
        <f t="shared" si="7"/>
        <v>Tinggi</v>
      </c>
      <c r="I470" s="57"/>
      <c r="J470" s="57"/>
      <c r="K470" s="74">
        <f t="shared" si="8"/>
        <v>772.72727272727275</v>
      </c>
      <c r="L470" s="74">
        <f t="shared" si="9"/>
        <v>22.727272727272727</v>
      </c>
      <c r="M470" s="1">
        <f>25*30</f>
        <v>750</v>
      </c>
    </row>
    <row r="471" spans="1:13" x14ac:dyDescent="0.25">
      <c r="A471" s="1">
        <v>414</v>
      </c>
      <c r="B471" s="1" t="s">
        <v>3</v>
      </c>
      <c r="C471" s="1">
        <v>0</v>
      </c>
      <c r="D471" s="1">
        <v>848.08637399999998</v>
      </c>
      <c r="E471" s="1" t="s">
        <v>9</v>
      </c>
      <c r="F471" s="74">
        <f t="shared" si="5"/>
        <v>1226.060606060606</v>
      </c>
      <c r="G471" s="59">
        <f t="shared" si="6"/>
        <v>1.2450897334552646</v>
      </c>
      <c r="H471" s="1" t="str">
        <f t="shared" si="7"/>
        <v>Rendah</v>
      </c>
      <c r="I471" s="57"/>
      <c r="J471" s="57"/>
      <c r="K471" s="74">
        <f t="shared" si="8"/>
        <v>1226.060606060606</v>
      </c>
      <c r="L471" s="74">
        <f t="shared" si="9"/>
        <v>36.060606060606062</v>
      </c>
      <c r="M471" s="1">
        <f>35*34</f>
        <v>1190</v>
      </c>
    </row>
    <row r="472" spans="1:13" x14ac:dyDescent="0.25">
      <c r="A472" s="1">
        <v>415</v>
      </c>
      <c r="B472" s="1" t="s">
        <v>3</v>
      </c>
      <c r="C472" s="1">
        <v>0</v>
      </c>
      <c r="D472" s="1">
        <v>44.039906999999999</v>
      </c>
      <c r="E472" s="1" t="s">
        <v>9</v>
      </c>
      <c r="F472" s="74">
        <f t="shared" si="5"/>
        <v>991.15151515151513</v>
      </c>
      <c r="G472" s="59">
        <f t="shared" si="6"/>
        <v>7.9979530261709675E-2</v>
      </c>
      <c r="H472" s="1" t="str">
        <f t="shared" si="7"/>
        <v>Rendah</v>
      </c>
      <c r="I472" s="57"/>
      <c r="J472" s="57"/>
      <c r="K472" s="74">
        <f t="shared" si="8"/>
        <v>991.15151515151513</v>
      </c>
      <c r="L472" s="74">
        <f t="shared" si="9"/>
        <v>29.151515151515152</v>
      </c>
      <c r="M472" s="1">
        <f>37*26</f>
        <v>962</v>
      </c>
    </row>
    <row r="473" spans="1:13" x14ac:dyDescent="0.25">
      <c r="A473" s="1">
        <v>416</v>
      </c>
      <c r="B473" s="1" t="s">
        <v>3</v>
      </c>
      <c r="C473" s="1">
        <v>0</v>
      </c>
      <c r="D473" s="1">
        <v>4502.8231219999998</v>
      </c>
      <c r="E473" s="1" t="s">
        <v>9</v>
      </c>
      <c r="F473" s="74">
        <f t="shared" si="5"/>
        <v>1292</v>
      </c>
      <c r="G473" s="59">
        <f t="shared" si="6"/>
        <v>6.2732829873065015</v>
      </c>
      <c r="H473" s="1" t="str">
        <f t="shared" si="7"/>
        <v>Tinggi</v>
      </c>
      <c r="I473" s="57"/>
      <c r="J473" s="57"/>
      <c r="K473" s="74">
        <f t="shared" si="8"/>
        <v>1292</v>
      </c>
      <c r="L473" s="74">
        <f t="shared" si="9"/>
        <v>38</v>
      </c>
      <c r="M473" s="1">
        <f>38*33</f>
        <v>1254</v>
      </c>
    </row>
    <row r="474" spans="1:13" x14ac:dyDescent="0.25">
      <c r="A474" s="1">
        <v>417</v>
      </c>
      <c r="B474" s="1" t="s">
        <v>3</v>
      </c>
      <c r="C474" s="1">
        <v>0</v>
      </c>
      <c r="D474" s="1">
        <v>1204.8411189999999</v>
      </c>
      <c r="E474" s="1" t="s">
        <v>9</v>
      </c>
      <c r="F474" s="74">
        <f t="shared" si="5"/>
        <v>1730.909090909091</v>
      </c>
      <c r="G474" s="59">
        <f t="shared" si="6"/>
        <v>1.2529335166071427</v>
      </c>
      <c r="H474" s="1" t="str">
        <f t="shared" si="7"/>
        <v>Rendah</v>
      </c>
      <c r="I474" s="57"/>
      <c r="J474" s="57"/>
      <c r="K474" s="74">
        <f t="shared" si="8"/>
        <v>1730.909090909091</v>
      </c>
      <c r="L474" s="74">
        <f t="shared" si="9"/>
        <v>50.909090909090907</v>
      </c>
      <c r="M474" s="1">
        <f>42*40</f>
        <v>1680</v>
      </c>
    </row>
    <row r="475" spans="1:13" x14ac:dyDescent="0.25">
      <c r="A475" s="1">
        <v>418</v>
      </c>
      <c r="B475" s="1" t="s">
        <v>3</v>
      </c>
      <c r="C475" s="1">
        <v>0</v>
      </c>
      <c r="D475" s="1">
        <v>194.89286300000001</v>
      </c>
      <c r="E475" s="1" t="s">
        <v>9</v>
      </c>
      <c r="F475" s="74">
        <f t="shared" si="5"/>
        <v>472.90909090909093</v>
      </c>
      <c r="G475" s="59">
        <f t="shared" si="6"/>
        <v>0.74180674498269894</v>
      </c>
      <c r="H475" s="1" t="str">
        <f t="shared" si="7"/>
        <v>Rendah</v>
      </c>
      <c r="I475" s="57"/>
      <c r="J475" s="57"/>
      <c r="K475" s="74">
        <f t="shared" si="8"/>
        <v>472.90909090909093</v>
      </c>
      <c r="L475" s="74">
        <f t="shared" si="9"/>
        <v>13.909090909090908</v>
      </c>
      <c r="M475" s="1">
        <f>27*17</f>
        <v>459</v>
      </c>
    </row>
    <row r="476" spans="1:13" x14ac:dyDescent="0.25">
      <c r="A476" s="1">
        <v>419</v>
      </c>
      <c r="B476" s="1" t="s">
        <v>3</v>
      </c>
      <c r="C476" s="1">
        <v>0</v>
      </c>
      <c r="D476" s="1">
        <v>1406.637698</v>
      </c>
      <c r="E476" s="1" t="s">
        <v>9</v>
      </c>
      <c r="F476" s="74">
        <f t="shared" si="5"/>
        <v>906.66666666666663</v>
      </c>
      <c r="G476" s="59">
        <f t="shared" si="6"/>
        <v>2.7925895475000004</v>
      </c>
      <c r="H476" s="1" t="str">
        <f t="shared" si="7"/>
        <v>Tinggi</v>
      </c>
      <c r="I476" s="57"/>
      <c r="J476" s="57"/>
      <c r="K476" s="74">
        <f t="shared" si="8"/>
        <v>906.66666666666663</v>
      </c>
      <c r="L476" s="74">
        <f t="shared" si="9"/>
        <v>26.666666666666668</v>
      </c>
      <c r="M476" s="1">
        <f>44*20</f>
        <v>880</v>
      </c>
    </row>
    <row r="477" spans="1:13" x14ac:dyDescent="0.25">
      <c r="A477" s="1">
        <v>420</v>
      </c>
      <c r="B477" s="1" t="s">
        <v>3</v>
      </c>
      <c r="C477" s="1">
        <v>0</v>
      </c>
      <c r="D477" s="1">
        <v>31.230810999999999</v>
      </c>
      <c r="E477" s="1" t="s">
        <v>9</v>
      </c>
      <c r="F477" s="74">
        <f t="shared" si="5"/>
        <v>1284.7878787878788</v>
      </c>
      <c r="G477" s="59">
        <f t="shared" si="6"/>
        <v>4.3754662328411714E-2</v>
      </c>
      <c r="H477" s="1" t="str">
        <f t="shared" si="7"/>
        <v>Rendah</v>
      </c>
      <c r="I477" s="57"/>
      <c r="J477" s="57"/>
      <c r="K477" s="74">
        <f t="shared" si="8"/>
        <v>1284.7878787878788</v>
      </c>
      <c r="L477" s="74">
        <f t="shared" si="9"/>
        <v>37.787878787878789</v>
      </c>
      <c r="M477" s="1">
        <f>43*29</f>
        <v>1247</v>
      </c>
    </row>
    <row r="478" spans="1:13" x14ac:dyDescent="0.25">
      <c r="A478" s="1">
        <v>421</v>
      </c>
      <c r="B478" s="1" t="s">
        <v>3</v>
      </c>
      <c r="C478" s="1">
        <v>0</v>
      </c>
      <c r="D478" s="1">
        <v>43.866644999999998</v>
      </c>
      <c r="E478" s="1" t="s">
        <v>9</v>
      </c>
      <c r="F478" s="74">
        <f t="shared" si="5"/>
        <v>886.06060606060601</v>
      </c>
      <c r="G478" s="59">
        <f t="shared" si="6"/>
        <v>8.9113499076607386E-2</v>
      </c>
      <c r="H478" s="1" t="str">
        <f t="shared" si="7"/>
        <v>Rendah</v>
      </c>
      <c r="I478" s="57"/>
      <c r="J478" s="57"/>
      <c r="K478" s="74">
        <f t="shared" si="8"/>
        <v>886.06060606060601</v>
      </c>
      <c r="L478" s="74">
        <f t="shared" si="9"/>
        <v>26.060606060606062</v>
      </c>
      <c r="M478" s="1">
        <f>43*20</f>
        <v>860</v>
      </c>
    </row>
    <row r="479" spans="1:13" x14ac:dyDescent="0.25">
      <c r="A479" s="1">
        <v>422</v>
      </c>
      <c r="B479" s="1" t="s">
        <v>3</v>
      </c>
      <c r="C479" s="1">
        <v>0</v>
      </c>
      <c r="D479" s="1">
        <v>916.56174299999998</v>
      </c>
      <c r="E479" s="1" t="s">
        <v>9</v>
      </c>
      <c r="F479" s="74">
        <f t="shared" si="5"/>
        <v>782</v>
      </c>
      <c r="G479" s="59">
        <f t="shared" si="6"/>
        <v>2.1097329122762147</v>
      </c>
      <c r="H479" s="1" t="str">
        <f t="shared" si="7"/>
        <v>Tinggi</v>
      </c>
      <c r="I479" s="57"/>
      <c r="J479" s="57"/>
      <c r="K479" s="74">
        <f t="shared" si="8"/>
        <v>782</v>
      </c>
      <c r="L479" s="74">
        <f t="shared" si="9"/>
        <v>23</v>
      </c>
      <c r="M479" s="1">
        <f>33*23</f>
        <v>759</v>
      </c>
    </row>
    <row r="480" spans="1:13" x14ac:dyDescent="0.25">
      <c r="A480" s="1">
        <v>423</v>
      </c>
      <c r="B480" s="1" t="s">
        <v>3</v>
      </c>
      <c r="C480" s="1">
        <v>0</v>
      </c>
      <c r="D480" s="1">
        <v>27.677026999999999</v>
      </c>
      <c r="E480" s="1" t="s">
        <v>9</v>
      </c>
      <c r="F480" s="74">
        <f t="shared" si="5"/>
        <v>937.57575757575762</v>
      </c>
      <c r="G480" s="59">
        <f t="shared" si="6"/>
        <v>5.3135598054298634E-2</v>
      </c>
      <c r="H480" s="1" t="str">
        <f t="shared" si="7"/>
        <v>Rendah</v>
      </c>
      <c r="I480" s="57"/>
      <c r="J480" s="57"/>
      <c r="K480" s="74">
        <f t="shared" si="8"/>
        <v>937.57575757575762</v>
      </c>
      <c r="L480" s="74">
        <f t="shared" si="9"/>
        <v>27.575757575757574</v>
      </c>
      <c r="M480" s="1">
        <f>26*35</f>
        <v>910</v>
      </c>
    </row>
    <row r="481" spans="1:13" x14ac:dyDescent="0.25">
      <c r="A481" s="1">
        <v>424</v>
      </c>
      <c r="B481" s="1" t="s">
        <v>3</v>
      </c>
      <c r="C481" s="1">
        <v>0</v>
      </c>
      <c r="D481" s="1">
        <v>926.86117300000001</v>
      </c>
      <c r="E481" s="1" t="s">
        <v>9</v>
      </c>
      <c r="F481" s="74">
        <f t="shared" si="5"/>
        <v>1421.8181818181818</v>
      </c>
      <c r="G481" s="59">
        <f t="shared" si="6"/>
        <v>1.173392022084399</v>
      </c>
      <c r="H481" s="1" t="str">
        <f t="shared" si="7"/>
        <v>Rendah</v>
      </c>
      <c r="I481" s="57"/>
      <c r="J481" s="57"/>
      <c r="K481" s="74">
        <f t="shared" si="8"/>
        <v>1421.8181818181818</v>
      </c>
      <c r="L481" s="74">
        <f t="shared" si="9"/>
        <v>41.81818181818182</v>
      </c>
      <c r="M481" s="1">
        <f>60*23</f>
        <v>1380</v>
      </c>
    </row>
    <row r="482" spans="1:13" x14ac:dyDescent="0.25">
      <c r="A482" s="1">
        <v>609</v>
      </c>
      <c r="B482" s="1" t="s">
        <v>3</v>
      </c>
      <c r="C482" s="1">
        <v>0</v>
      </c>
      <c r="D482" s="1">
        <v>4463.3377799999998</v>
      </c>
      <c r="E482" s="1" t="s">
        <v>9</v>
      </c>
      <c r="F482" s="74">
        <f t="shared" si="5"/>
        <v>1817.4545454545455</v>
      </c>
      <c r="G482" s="59">
        <f t="shared" si="6"/>
        <v>4.4204725912364946</v>
      </c>
      <c r="H482" s="1" t="str">
        <f t="shared" si="7"/>
        <v>Tinggi</v>
      </c>
      <c r="I482" s="57"/>
      <c r="J482" s="57"/>
      <c r="K482" s="74">
        <f t="shared" si="8"/>
        <v>1817.4545454545455</v>
      </c>
      <c r="L482" s="74">
        <f t="shared" si="9"/>
        <v>53.454545454545453</v>
      </c>
      <c r="M482" s="1">
        <f>63*28</f>
        <v>1764</v>
      </c>
    </row>
    <row r="483" spans="1:13" x14ac:dyDescent="0.25">
      <c r="A483" s="1">
        <v>610</v>
      </c>
      <c r="B483" s="1" t="s">
        <v>3</v>
      </c>
      <c r="C483" s="1">
        <v>0</v>
      </c>
      <c r="D483" s="1">
        <v>3385.289029</v>
      </c>
      <c r="E483" s="1" t="s">
        <v>9</v>
      </c>
      <c r="F483" s="74">
        <f t="shared" si="5"/>
        <v>1549.5757575757575</v>
      </c>
      <c r="G483" s="59">
        <f t="shared" si="6"/>
        <v>3.9323796996753755</v>
      </c>
      <c r="H483" s="1" t="str">
        <f t="shared" si="7"/>
        <v>Tinggi</v>
      </c>
      <c r="I483" s="57"/>
      <c r="J483" s="57"/>
      <c r="K483" s="74">
        <f t="shared" si="8"/>
        <v>1549.5757575757575</v>
      </c>
      <c r="L483" s="74">
        <f t="shared" si="9"/>
        <v>45.575757575757578</v>
      </c>
      <c r="M483" s="1">
        <f>47*32</f>
        <v>1504</v>
      </c>
    </row>
    <row r="484" spans="1:13" x14ac:dyDescent="0.25">
      <c r="A484" s="1">
        <v>611</v>
      </c>
      <c r="B484" s="1" t="s">
        <v>3</v>
      </c>
      <c r="C484" s="1">
        <v>0</v>
      </c>
      <c r="D484" s="1">
        <v>3607.786114</v>
      </c>
      <c r="E484" s="1" t="s">
        <v>9</v>
      </c>
      <c r="F484" s="74">
        <f t="shared" si="5"/>
        <v>1520.7272727272727</v>
      </c>
      <c r="G484" s="59">
        <f t="shared" si="6"/>
        <v>4.2703350703730267</v>
      </c>
      <c r="H484" s="1" t="str">
        <f t="shared" si="7"/>
        <v>Tinggi</v>
      </c>
      <c r="I484" s="57"/>
      <c r="J484" s="57"/>
      <c r="K484" s="74">
        <f t="shared" si="8"/>
        <v>1520.7272727272727</v>
      </c>
      <c r="L484" s="74">
        <f t="shared" si="9"/>
        <v>44.727272727272727</v>
      </c>
      <c r="M484" s="1">
        <f>36*41</f>
        <v>1476</v>
      </c>
    </row>
    <row r="485" spans="1:13" x14ac:dyDescent="0.25">
      <c r="A485" s="1">
        <v>612</v>
      </c>
      <c r="B485" s="1" t="s">
        <v>3</v>
      </c>
      <c r="C485" s="1">
        <v>0</v>
      </c>
      <c r="D485" s="1">
        <v>1511.9685400000001</v>
      </c>
      <c r="E485" s="1" t="s">
        <v>9</v>
      </c>
      <c r="F485" s="74">
        <f t="shared" si="5"/>
        <v>1474.3636363636363</v>
      </c>
      <c r="G485" s="59">
        <f t="shared" si="6"/>
        <v>1.8459105371809104</v>
      </c>
      <c r="H485" s="1" t="str">
        <f t="shared" si="7"/>
        <v>Sedang</v>
      </c>
      <c r="I485" s="57"/>
      <c r="J485" s="57"/>
      <c r="K485" s="74">
        <f t="shared" si="8"/>
        <v>1474.3636363636363</v>
      </c>
      <c r="L485" s="74">
        <f t="shared" si="9"/>
        <v>43.363636363636367</v>
      </c>
      <c r="M485" s="1">
        <f>53*27</f>
        <v>1431</v>
      </c>
    </row>
    <row r="486" spans="1:13" x14ac:dyDescent="0.25">
      <c r="A486" s="1">
        <v>613</v>
      </c>
      <c r="B486" s="1" t="s">
        <v>3</v>
      </c>
      <c r="C486" s="1">
        <v>0</v>
      </c>
      <c r="D486" s="1">
        <v>721.74763499999995</v>
      </c>
      <c r="E486" s="1" t="s">
        <v>9</v>
      </c>
      <c r="F486" s="74">
        <f t="shared" si="5"/>
        <v>6264.242424242424</v>
      </c>
      <c r="G486" s="59">
        <f t="shared" si="6"/>
        <v>0.20739071942240714</v>
      </c>
      <c r="H486" s="1" t="str">
        <f t="shared" si="7"/>
        <v>Rendah</v>
      </c>
      <c r="I486" s="57"/>
      <c r="J486" s="57"/>
      <c r="K486" s="74">
        <f t="shared" si="8"/>
        <v>6264.242424242424</v>
      </c>
      <c r="L486" s="74">
        <f t="shared" si="9"/>
        <v>184.24242424242425</v>
      </c>
      <c r="M486" s="1">
        <f>95*64</f>
        <v>6080</v>
      </c>
    </row>
    <row r="487" spans="1:13" x14ac:dyDescent="0.25">
      <c r="A487" s="1">
        <v>614</v>
      </c>
      <c r="B487" s="1" t="s">
        <v>3</v>
      </c>
      <c r="C487" s="1">
        <v>0</v>
      </c>
      <c r="D487" s="1">
        <v>180.23109500000001</v>
      </c>
      <c r="E487" s="1" t="s">
        <v>9</v>
      </c>
      <c r="F487" s="74">
        <f t="shared" si="5"/>
        <v>680</v>
      </c>
      <c r="G487" s="59">
        <f t="shared" si="6"/>
        <v>0.47708231029411768</v>
      </c>
      <c r="H487" s="1" t="str">
        <f t="shared" si="7"/>
        <v>Rendah</v>
      </c>
      <c r="I487" s="57"/>
      <c r="J487" s="57"/>
      <c r="K487" s="74">
        <f t="shared" si="8"/>
        <v>680</v>
      </c>
      <c r="L487" s="74">
        <f t="shared" si="9"/>
        <v>20</v>
      </c>
      <c r="M487" s="1">
        <f>22*30</f>
        <v>660</v>
      </c>
    </row>
    <row r="488" spans="1:13" x14ac:dyDescent="0.25">
      <c r="A488" s="1">
        <v>615</v>
      </c>
      <c r="B488" s="1" t="s">
        <v>3</v>
      </c>
      <c r="C488" s="1">
        <v>0</v>
      </c>
      <c r="D488" s="1">
        <v>530.19819299999995</v>
      </c>
      <c r="E488" s="1" t="s">
        <v>9</v>
      </c>
      <c r="F488" s="74">
        <f t="shared" si="5"/>
        <v>612</v>
      </c>
      <c r="G488" s="59">
        <f t="shared" si="6"/>
        <v>1.5594064499999998</v>
      </c>
      <c r="H488" s="1" t="str">
        <f t="shared" si="7"/>
        <v>Rendah</v>
      </c>
      <c r="I488" s="57"/>
      <c r="J488" s="57"/>
      <c r="K488" s="74">
        <f t="shared" si="8"/>
        <v>612</v>
      </c>
      <c r="L488" s="74">
        <f t="shared" si="9"/>
        <v>18</v>
      </c>
      <c r="M488" s="1">
        <f>22*27</f>
        <v>594</v>
      </c>
    </row>
    <row r="489" spans="1:13" x14ac:dyDescent="0.25">
      <c r="A489" s="1">
        <v>616</v>
      </c>
      <c r="B489" s="1" t="s">
        <v>3</v>
      </c>
      <c r="C489" s="1">
        <v>0</v>
      </c>
      <c r="D489" s="1">
        <v>196.05213900000001</v>
      </c>
      <c r="E489" s="1" t="s">
        <v>9</v>
      </c>
      <c r="F489" s="74">
        <f t="shared" si="5"/>
        <v>4013.030303030303</v>
      </c>
      <c r="G489" s="59">
        <f t="shared" si="6"/>
        <v>8.7937001106999937E-2</v>
      </c>
      <c r="H489" s="1" t="str">
        <f t="shared" si="7"/>
        <v>Rendah</v>
      </c>
      <c r="I489" s="57"/>
      <c r="J489" s="57"/>
      <c r="K489" s="74">
        <f t="shared" si="8"/>
        <v>4013.030303030303</v>
      </c>
      <c r="L489" s="74">
        <f t="shared" si="9"/>
        <v>118.03030303030303</v>
      </c>
      <c r="M489" s="1">
        <f>41*95</f>
        <v>3895</v>
      </c>
    </row>
    <row r="490" spans="1:13" x14ac:dyDescent="0.25">
      <c r="A490" s="1">
        <v>617</v>
      </c>
      <c r="B490" s="1" t="s">
        <v>3</v>
      </c>
      <c r="C490" s="1">
        <v>0</v>
      </c>
      <c r="D490" s="1">
        <v>300.92046099999999</v>
      </c>
      <c r="E490" s="1" t="s">
        <v>9</v>
      </c>
      <c r="F490" s="74">
        <f t="shared" si="5"/>
        <v>2270.787878787879</v>
      </c>
      <c r="G490" s="59">
        <f t="shared" si="6"/>
        <v>0.23853255289046649</v>
      </c>
      <c r="H490" s="1" t="str">
        <f t="shared" si="7"/>
        <v>Rendah</v>
      </c>
      <c r="I490" s="57"/>
      <c r="J490" s="57"/>
      <c r="K490" s="74">
        <f t="shared" si="8"/>
        <v>2270.787878787879</v>
      </c>
      <c r="L490" s="74">
        <f t="shared" si="9"/>
        <v>66.787878787878782</v>
      </c>
      <c r="M490" s="1">
        <f>38*58</f>
        <v>2204</v>
      </c>
    </row>
    <row r="491" spans="1:13" x14ac:dyDescent="0.25">
      <c r="A491" s="1">
        <v>618</v>
      </c>
      <c r="B491" s="1" t="s">
        <v>3</v>
      </c>
      <c r="C491" s="1">
        <v>0</v>
      </c>
      <c r="D491" s="1">
        <v>106.250213</v>
      </c>
      <c r="E491" s="1" t="s">
        <v>9</v>
      </c>
      <c r="F491" s="74">
        <f t="shared" si="5"/>
        <v>1753.5757575757575</v>
      </c>
      <c r="G491" s="59">
        <f t="shared" si="6"/>
        <v>0.10906308585401259</v>
      </c>
      <c r="H491" s="1" t="str">
        <f t="shared" si="7"/>
        <v>Rendah</v>
      </c>
      <c r="I491" s="57"/>
      <c r="J491" s="57"/>
      <c r="K491" s="74">
        <f t="shared" si="8"/>
        <v>1753.5757575757575</v>
      </c>
      <c r="L491" s="74">
        <f t="shared" si="9"/>
        <v>51.575757575757578</v>
      </c>
      <c r="M491" s="1">
        <f>37*46</f>
        <v>1702</v>
      </c>
    </row>
    <row r="492" spans="1:13" x14ac:dyDescent="0.25">
      <c r="A492" s="1">
        <v>619</v>
      </c>
      <c r="B492" s="1" t="s">
        <v>3</v>
      </c>
      <c r="C492" s="1">
        <v>0</v>
      </c>
      <c r="D492" s="1">
        <v>101.921127</v>
      </c>
      <c r="E492" s="1" t="s">
        <v>9</v>
      </c>
      <c r="F492" s="74">
        <f t="shared" si="5"/>
        <v>1298.1818181818182</v>
      </c>
      <c r="G492" s="59">
        <f t="shared" si="6"/>
        <v>0.14131920970588235</v>
      </c>
      <c r="H492" s="1" t="str">
        <f t="shared" si="7"/>
        <v>Rendah</v>
      </c>
      <c r="I492" s="57"/>
      <c r="J492" s="57"/>
      <c r="K492" s="74">
        <f t="shared" si="8"/>
        <v>1298.1818181818182</v>
      </c>
      <c r="L492" s="74">
        <f t="shared" si="9"/>
        <v>38.18181818181818</v>
      </c>
      <c r="M492" s="1">
        <f>35*36</f>
        <v>1260</v>
      </c>
    </row>
    <row r="493" spans="1:13" x14ac:dyDescent="0.25">
      <c r="A493" s="1">
        <v>620</v>
      </c>
      <c r="B493" s="1" t="s">
        <v>3</v>
      </c>
      <c r="C493" s="1">
        <v>0</v>
      </c>
      <c r="D493" s="1">
        <v>575.818804</v>
      </c>
      <c r="E493" s="1" t="s">
        <v>9</v>
      </c>
      <c r="F493" s="74">
        <f t="shared" si="5"/>
        <v>924.18181818181813</v>
      </c>
      <c r="G493" s="59">
        <f t="shared" si="6"/>
        <v>1.1215042611843402</v>
      </c>
      <c r="H493" s="1" t="str">
        <f t="shared" si="7"/>
        <v>Rendah</v>
      </c>
      <c r="I493" s="57"/>
      <c r="J493" s="57"/>
      <c r="K493" s="74">
        <f t="shared" si="8"/>
        <v>924.18181818181813</v>
      </c>
      <c r="L493" s="74">
        <f t="shared" si="9"/>
        <v>27.181818181818183</v>
      </c>
      <c r="M493" s="1">
        <f>39*23</f>
        <v>897</v>
      </c>
    </row>
    <row r="494" spans="1:13" x14ac:dyDescent="0.25">
      <c r="A494" s="1">
        <v>621</v>
      </c>
      <c r="B494" s="1" t="s">
        <v>3</v>
      </c>
      <c r="C494" s="1">
        <v>0</v>
      </c>
      <c r="D494" s="1">
        <v>128.7861</v>
      </c>
      <c r="E494" s="1" t="s">
        <v>9</v>
      </c>
      <c r="F494" s="74">
        <f t="shared" si="5"/>
        <v>772.72727272727275</v>
      </c>
      <c r="G494" s="59">
        <f t="shared" si="6"/>
        <v>0.29999585647058824</v>
      </c>
      <c r="H494" s="1" t="str">
        <f t="shared" si="7"/>
        <v>Rendah</v>
      </c>
      <c r="I494" s="57"/>
      <c r="J494" s="57"/>
      <c r="K494" s="74">
        <f t="shared" si="8"/>
        <v>772.72727272727275</v>
      </c>
      <c r="L494" s="74">
        <f t="shared" si="9"/>
        <v>22.727272727272727</v>
      </c>
      <c r="M494" s="1">
        <f>25*30</f>
        <v>750</v>
      </c>
    </row>
    <row r="495" spans="1:13" x14ac:dyDescent="0.25">
      <c r="A495" s="1">
        <v>622</v>
      </c>
      <c r="B495" s="1" t="s">
        <v>3</v>
      </c>
      <c r="C495" s="1">
        <v>0</v>
      </c>
      <c r="D495" s="1">
        <v>103.868655</v>
      </c>
      <c r="E495" s="1" t="s">
        <v>9</v>
      </c>
      <c r="F495" s="74">
        <f t="shared" si="5"/>
        <v>1226.060606060606</v>
      </c>
      <c r="G495" s="59">
        <f t="shared" si="6"/>
        <v>0.15249130269401881</v>
      </c>
      <c r="H495" s="1" t="str">
        <f t="shared" si="7"/>
        <v>Rendah</v>
      </c>
      <c r="I495" s="57"/>
      <c r="J495" s="57"/>
      <c r="K495" s="74">
        <f t="shared" si="8"/>
        <v>1226.060606060606</v>
      </c>
      <c r="L495" s="74">
        <f t="shared" si="9"/>
        <v>36.060606060606062</v>
      </c>
      <c r="M495" s="1">
        <f>35*34</f>
        <v>1190</v>
      </c>
    </row>
    <row r="496" spans="1:13" x14ac:dyDescent="0.25">
      <c r="A496" s="1">
        <v>623</v>
      </c>
      <c r="B496" s="1" t="s">
        <v>3</v>
      </c>
      <c r="C496" s="1">
        <v>0</v>
      </c>
      <c r="D496" s="1">
        <v>529.94057599999996</v>
      </c>
      <c r="E496" s="1" t="s">
        <v>9</v>
      </c>
      <c r="F496" s="74">
        <f t="shared" si="5"/>
        <v>991.15151515151513</v>
      </c>
      <c r="G496" s="59">
        <f t="shared" si="6"/>
        <v>0.96240889734621504</v>
      </c>
      <c r="H496" s="1" t="str">
        <f t="shared" si="7"/>
        <v>Rendah</v>
      </c>
      <c r="I496" s="57"/>
      <c r="J496" s="57"/>
      <c r="K496" s="74">
        <f t="shared" si="8"/>
        <v>991.15151515151513</v>
      </c>
      <c r="L496" s="74">
        <f t="shared" si="9"/>
        <v>29.151515151515152</v>
      </c>
      <c r="M496" s="1">
        <f>37*26</f>
        <v>962</v>
      </c>
    </row>
    <row r="497" spans="1:13" x14ac:dyDescent="0.25">
      <c r="A497" s="1">
        <v>625</v>
      </c>
      <c r="B497" s="1" t="s">
        <v>3</v>
      </c>
      <c r="C497" s="1">
        <v>0</v>
      </c>
      <c r="D497" s="1">
        <v>112.903452</v>
      </c>
      <c r="E497" s="1" t="s">
        <v>9</v>
      </c>
      <c r="F497" s="74">
        <f t="shared" si="5"/>
        <v>1292</v>
      </c>
      <c r="G497" s="59">
        <f t="shared" si="6"/>
        <v>0.15729583095975233</v>
      </c>
      <c r="H497" s="1" t="str">
        <f t="shared" si="7"/>
        <v>Rendah</v>
      </c>
      <c r="I497" s="57"/>
      <c r="J497" s="57"/>
      <c r="K497" s="74">
        <f t="shared" si="8"/>
        <v>1292</v>
      </c>
      <c r="L497" s="74">
        <f t="shared" si="9"/>
        <v>38</v>
      </c>
      <c r="M497" s="1">
        <f>38*33</f>
        <v>1254</v>
      </c>
    </row>
    <row r="498" spans="1:13" x14ac:dyDescent="0.25">
      <c r="A498" s="1">
        <v>626</v>
      </c>
      <c r="B498" s="1" t="s">
        <v>3</v>
      </c>
      <c r="C498" s="1">
        <v>0</v>
      </c>
      <c r="D498" s="1">
        <v>568.62512900000002</v>
      </c>
      <c r="E498" s="1" t="s">
        <v>9</v>
      </c>
      <c r="F498" s="74">
        <f t="shared" si="5"/>
        <v>1730.909090909091</v>
      </c>
      <c r="G498" s="59">
        <f t="shared" si="6"/>
        <v>0.59132235053571425</v>
      </c>
      <c r="H498" s="1" t="str">
        <f t="shared" si="7"/>
        <v>Rendah</v>
      </c>
      <c r="I498" s="57"/>
      <c r="J498" s="57"/>
      <c r="K498" s="74">
        <f t="shared" si="8"/>
        <v>1730.909090909091</v>
      </c>
      <c r="L498" s="74">
        <f t="shared" si="9"/>
        <v>50.909090909090907</v>
      </c>
      <c r="M498" s="1">
        <f>42*40</f>
        <v>1680</v>
      </c>
    </row>
    <row r="499" spans="1:13" x14ac:dyDescent="0.25">
      <c r="A499" s="1">
        <v>627</v>
      </c>
      <c r="B499" s="1" t="s">
        <v>3</v>
      </c>
      <c r="C499" s="1">
        <v>0</v>
      </c>
      <c r="D499" s="1">
        <v>178.87825599999999</v>
      </c>
      <c r="E499" s="1" t="s">
        <v>9</v>
      </c>
      <c r="F499" s="74">
        <f t="shared" si="5"/>
        <v>838.66666666666663</v>
      </c>
      <c r="G499" s="59">
        <f t="shared" si="6"/>
        <v>0.38391994531001594</v>
      </c>
      <c r="H499" s="1" t="str">
        <f t="shared" si="7"/>
        <v>Rendah</v>
      </c>
      <c r="I499" s="57"/>
      <c r="J499" s="57"/>
      <c r="K499" s="74">
        <f t="shared" si="8"/>
        <v>838.66666666666663</v>
      </c>
      <c r="L499" s="74">
        <f t="shared" si="9"/>
        <v>24.666666666666668</v>
      </c>
      <c r="M499" s="1">
        <f>22*37</f>
        <v>814</v>
      </c>
    </row>
    <row r="500" spans="1:13" x14ac:dyDescent="0.25">
      <c r="A500" s="1">
        <v>628</v>
      </c>
      <c r="B500" s="1" t="s">
        <v>3</v>
      </c>
      <c r="C500" s="1">
        <v>0</v>
      </c>
      <c r="D500" s="1">
        <v>412.30971199999999</v>
      </c>
      <c r="E500" s="1" t="s">
        <v>9</v>
      </c>
      <c r="F500" s="74">
        <f t="shared" si="5"/>
        <v>417.27272727272725</v>
      </c>
      <c r="G500" s="59">
        <f t="shared" si="6"/>
        <v>1.778590914509804</v>
      </c>
      <c r="H500" s="1" t="str">
        <f t="shared" si="7"/>
        <v>Rendah</v>
      </c>
      <c r="I500" s="57"/>
      <c r="J500" s="57"/>
      <c r="K500" s="74">
        <f t="shared" si="8"/>
        <v>417.27272727272725</v>
      </c>
      <c r="L500" s="74">
        <f t="shared" si="9"/>
        <v>12.272727272727273</v>
      </c>
      <c r="M500" s="1">
        <f>27*15</f>
        <v>405</v>
      </c>
    </row>
    <row r="501" spans="1:13" x14ac:dyDescent="0.25">
      <c r="A501" s="1">
        <v>629</v>
      </c>
      <c r="B501" s="1" t="s">
        <v>3</v>
      </c>
      <c r="C501" s="1">
        <v>0</v>
      </c>
      <c r="D501" s="1">
        <v>339.51365800000002</v>
      </c>
      <c r="E501" s="1" t="s">
        <v>9</v>
      </c>
      <c r="F501" s="74">
        <f t="shared" si="5"/>
        <v>840.72727272727275</v>
      </c>
      <c r="G501" s="59">
        <f t="shared" si="6"/>
        <v>0.72689991656574393</v>
      </c>
      <c r="H501" s="1" t="str">
        <f t="shared" si="7"/>
        <v>Rendah</v>
      </c>
      <c r="I501" s="57"/>
      <c r="J501" s="57"/>
      <c r="K501" s="74">
        <f t="shared" si="8"/>
        <v>840.72727272727275</v>
      </c>
      <c r="L501" s="74">
        <f t="shared" si="9"/>
        <v>24.727272727272727</v>
      </c>
      <c r="M501" s="1">
        <f>17*48</f>
        <v>816</v>
      </c>
    </row>
    <row r="502" spans="1:13" x14ac:dyDescent="0.25">
      <c r="A502" s="1">
        <v>630</v>
      </c>
      <c r="B502" s="1" t="s">
        <v>3</v>
      </c>
      <c r="C502" s="1">
        <v>0</v>
      </c>
      <c r="D502" s="1">
        <v>239.03296399999999</v>
      </c>
      <c r="E502" s="1" t="s">
        <v>9</v>
      </c>
      <c r="F502" s="74">
        <f t="shared" si="5"/>
        <v>782</v>
      </c>
      <c r="G502" s="59">
        <f t="shared" si="6"/>
        <v>0.55020375345268546</v>
      </c>
      <c r="H502" s="1" t="str">
        <f t="shared" si="7"/>
        <v>Rendah</v>
      </c>
      <c r="I502" s="57"/>
      <c r="J502" s="57"/>
      <c r="K502" s="74">
        <f t="shared" si="8"/>
        <v>782</v>
      </c>
      <c r="L502" s="74">
        <f t="shared" si="9"/>
        <v>23</v>
      </c>
      <c r="M502" s="1">
        <f>69*11</f>
        <v>759</v>
      </c>
    </row>
    <row r="503" spans="1:13" x14ac:dyDescent="0.25">
      <c r="A503" s="1">
        <v>631</v>
      </c>
      <c r="B503" s="1" t="s">
        <v>3</v>
      </c>
      <c r="C503" s="1">
        <v>0</v>
      </c>
      <c r="D503" s="1">
        <v>132.70250799999999</v>
      </c>
      <c r="E503" s="1" t="s">
        <v>9</v>
      </c>
      <c r="F503" s="74">
        <f t="shared" si="5"/>
        <v>2142</v>
      </c>
      <c r="G503" s="59">
        <f t="shared" si="6"/>
        <v>0.11151471260504202</v>
      </c>
      <c r="H503" s="1" t="str">
        <f t="shared" si="7"/>
        <v>Rendah</v>
      </c>
      <c r="I503" s="57"/>
      <c r="J503" s="57"/>
      <c r="K503" s="74">
        <f t="shared" si="8"/>
        <v>2142</v>
      </c>
      <c r="L503" s="74">
        <f t="shared" si="9"/>
        <v>63</v>
      </c>
      <c r="M503" s="1">
        <f>33*63</f>
        <v>2079</v>
      </c>
    </row>
    <row r="504" spans="1:13" x14ac:dyDescent="0.25">
      <c r="A504" s="1">
        <v>632</v>
      </c>
      <c r="B504" s="1" t="s">
        <v>3</v>
      </c>
      <c r="C504" s="1">
        <v>0</v>
      </c>
      <c r="D504" s="1">
        <v>168.18889999999999</v>
      </c>
      <c r="E504" s="1" t="s">
        <v>9</v>
      </c>
      <c r="F504" s="74">
        <f t="shared" si="5"/>
        <v>2410.909090909091</v>
      </c>
      <c r="G504" s="59">
        <f t="shared" si="6"/>
        <v>0.12557089819004524</v>
      </c>
      <c r="H504" s="1" t="str">
        <f t="shared" si="7"/>
        <v>Rendah</v>
      </c>
      <c r="I504" s="57"/>
      <c r="J504" s="57"/>
      <c r="K504" s="74">
        <f t="shared" si="8"/>
        <v>2410.909090909091</v>
      </c>
      <c r="L504" s="74">
        <f t="shared" si="9"/>
        <v>70.909090909090907</v>
      </c>
      <c r="M504" s="1">
        <f>39*60</f>
        <v>2340</v>
      </c>
    </row>
    <row r="505" spans="1:13" x14ac:dyDescent="0.25">
      <c r="A505" s="1">
        <v>633</v>
      </c>
      <c r="B505" s="1" t="s">
        <v>3</v>
      </c>
      <c r="C505" s="1">
        <v>0</v>
      </c>
      <c r="D505" s="1">
        <v>262.22610700000001</v>
      </c>
      <c r="E505" s="1" t="s">
        <v>9</v>
      </c>
      <c r="F505" s="74">
        <f t="shared" si="5"/>
        <v>2706.6060606060605</v>
      </c>
      <c r="G505" s="59">
        <f t="shared" si="6"/>
        <v>0.17439072477887999</v>
      </c>
      <c r="H505" s="1" t="str">
        <f t="shared" si="7"/>
        <v>Rendah</v>
      </c>
      <c r="I505" s="57"/>
      <c r="J505" s="57"/>
      <c r="K505" s="74">
        <f t="shared" si="8"/>
        <v>2706.6060606060605</v>
      </c>
      <c r="L505" s="74">
        <f t="shared" si="9"/>
        <v>79.606060606060609</v>
      </c>
      <c r="M505" s="1">
        <f>37*71</f>
        <v>2627</v>
      </c>
    </row>
    <row r="506" spans="1:13" x14ac:dyDescent="0.25">
      <c r="A506" s="1">
        <v>634</v>
      </c>
      <c r="B506" s="1" t="s">
        <v>3</v>
      </c>
      <c r="C506" s="1">
        <v>0</v>
      </c>
      <c r="D506" s="1">
        <v>1615.3132109999999</v>
      </c>
      <c r="E506" s="1" t="s">
        <v>9</v>
      </c>
      <c r="F506" s="74">
        <f t="shared" si="5"/>
        <v>1743.2727272727273</v>
      </c>
      <c r="G506" s="59">
        <f t="shared" si="6"/>
        <v>1.6678765945869836</v>
      </c>
      <c r="H506" s="1" t="str">
        <f t="shared" si="7"/>
        <v>Rendah</v>
      </c>
      <c r="I506" s="57"/>
      <c r="J506" s="57"/>
      <c r="K506" s="74">
        <f t="shared" si="8"/>
        <v>1743.2727272727273</v>
      </c>
      <c r="L506" s="74">
        <f t="shared" si="9"/>
        <v>51.272727272727273</v>
      </c>
      <c r="M506" s="1">
        <f>47*36</f>
        <v>1692</v>
      </c>
    </row>
    <row r="507" spans="1:13" x14ac:dyDescent="0.25">
      <c r="A507" s="1">
        <v>635</v>
      </c>
      <c r="B507" s="1" t="s">
        <v>3</v>
      </c>
      <c r="C507" s="1">
        <v>0</v>
      </c>
      <c r="D507" s="1">
        <v>364.01282500000002</v>
      </c>
      <c r="E507" s="1" t="s">
        <v>9</v>
      </c>
      <c r="F507" s="74">
        <f t="shared" si="5"/>
        <v>2452.121212121212</v>
      </c>
      <c r="G507" s="59">
        <f t="shared" si="6"/>
        <v>0.26720664613198225</v>
      </c>
      <c r="H507" s="1" t="str">
        <f t="shared" si="7"/>
        <v>Rendah</v>
      </c>
      <c r="I507" s="57"/>
      <c r="J507" s="57"/>
      <c r="K507" s="74">
        <f t="shared" si="8"/>
        <v>2452.121212121212</v>
      </c>
      <c r="L507" s="74">
        <f t="shared" si="9"/>
        <v>72.121212121212125</v>
      </c>
      <c r="M507" s="1">
        <f>70*34</f>
        <v>2380</v>
      </c>
    </row>
    <row r="508" spans="1:13" x14ac:dyDescent="0.25">
      <c r="A508" s="1">
        <v>636</v>
      </c>
      <c r="B508" s="1" t="s">
        <v>3</v>
      </c>
      <c r="C508" s="1">
        <v>0</v>
      </c>
      <c r="D508" s="1">
        <v>680.94894299999999</v>
      </c>
      <c r="E508" s="1" t="s">
        <v>9</v>
      </c>
      <c r="F508" s="74">
        <f t="shared" si="5"/>
        <v>461.57575757575756</v>
      </c>
      <c r="G508" s="59">
        <f t="shared" si="6"/>
        <v>2.6554862929490546</v>
      </c>
      <c r="H508" s="1" t="str">
        <f t="shared" si="7"/>
        <v>Tinggi</v>
      </c>
      <c r="I508" s="57"/>
      <c r="J508" s="57"/>
      <c r="K508" s="74">
        <f t="shared" si="8"/>
        <v>461.57575757575756</v>
      </c>
      <c r="L508" s="74">
        <f t="shared" si="9"/>
        <v>13.575757575757576</v>
      </c>
      <c r="M508" s="1">
        <f>14*32</f>
        <v>448</v>
      </c>
    </row>
    <row r="509" spans="1:13" x14ac:dyDescent="0.25">
      <c r="A509" s="1">
        <v>637</v>
      </c>
      <c r="B509" s="1" t="s">
        <v>3</v>
      </c>
      <c r="C509" s="1">
        <v>0</v>
      </c>
      <c r="D509" s="1">
        <v>856.32731799999999</v>
      </c>
      <c r="E509" s="1" t="s">
        <v>9</v>
      </c>
      <c r="F509" s="74">
        <f t="shared" si="5"/>
        <v>1314.6666666666667</v>
      </c>
      <c r="G509" s="59">
        <f t="shared" si="6"/>
        <v>1.1724562670385394</v>
      </c>
      <c r="H509" s="1" t="str">
        <f t="shared" si="7"/>
        <v>Rendah</v>
      </c>
      <c r="I509" s="57"/>
      <c r="J509" s="57"/>
      <c r="K509" s="74">
        <f t="shared" si="8"/>
        <v>1314.6666666666667</v>
      </c>
      <c r="L509" s="74">
        <f t="shared" si="9"/>
        <v>38.666666666666664</v>
      </c>
      <c r="M509" s="1">
        <f>44*29</f>
        <v>1276</v>
      </c>
    </row>
    <row r="510" spans="1:13" x14ac:dyDescent="0.25">
      <c r="A510" s="1">
        <v>638</v>
      </c>
      <c r="B510" s="1" t="s">
        <v>3</v>
      </c>
      <c r="C510" s="1">
        <v>0</v>
      </c>
      <c r="D510" s="1">
        <v>593.08334300000001</v>
      </c>
      <c r="E510" s="1" t="s">
        <v>9</v>
      </c>
      <c r="F510" s="74">
        <f t="shared" si="5"/>
        <v>1687.6363636363637</v>
      </c>
      <c r="G510" s="59">
        <f t="shared" si="6"/>
        <v>0.63257111567550095</v>
      </c>
      <c r="H510" s="1" t="str">
        <f t="shared" si="7"/>
        <v>Rendah</v>
      </c>
      <c r="I510" s="57"/>
      <c r="J510" s="57"/>
      <c r="K510" s="74">
        <f t="shared" si="8"/>
        <v>1687.6363636363637</v>
      </c>
      <c r="L510" s="74">
        <f t="shared" si="9"/>
        <v>49.636363636363633</v>
      </c>
      <c r="M510" s="1">
        <f>21*78</f>
        <v>1638</v>
      </c>
    </row>
    <row r="511" spans="1:13" x14ac:dyDescent="0.25">
      <c r="A511" s="1">
        <v>639</v>
      </c>
      <c r="B511" s="1" t="s">
        <v>3</v>
      </c>
      <c r="C511" s="1">
        <v>0</v>
      </c>
      <c r="D511" s="1">
        <v>864.35404700000004</v>
      </c>
      <c r="E511" s="1" t="s">
        <v>9</v>
      </c>
      <c r="F511" s="74">
        <f t="shared" si="5"/>
        <v>1190</v>
      </c>
      <c r="G511" s="59">
        <f t="shared" si="6"/>
        <v>1.3074262895798321</v>
      </c>
      <c r="H511" s="1" t="str">
        <f t="shared" si="7"/>
        <v>Rendah</v>
      </c>
      <c r="I511" s="57"/>
      <c r="J511" s="57"/>
      <c r="K511" s="74">
        <f t="shared" si="8"/>
        <v>1190</v>
      </c>
      <c r="L511" s="74">
        <f t="shared" si="9"/>
        <v>35</v>
      </c>
      <c r="M511" s="1">
        <f>33*35</f>
        <v>1155</v>
      </c>
    </row>
    <row r="512" spans="1:13" x14ac:dyDescent="0.25">
      <c r="A512" s="1">
        <v>640</v>
      </c>
      <c r="B512" s="1" t="s">
        <v>3</v>
      </c>
      <c r="C512" s="1">
        <v>0</v>
      </c>
      <c r="D512" s="1">
        <v>300.65234299999997</v>
      </c>
      <c r="E512" s="1" t="s">
        <v>9</v>
      </c>
      <c r="F512" s="74">
        <f t="shared" si="5"/>
        <v>953.030303030303</v>
      </c>
      <c r="G512" s="59">
        <f t="shared" si="6"/>
        <v>0.56784576070588233</v>
      </c>
      <c r="H512" s="1" t="str">
        <f t="shared" si="7"/>
        <v>Rendah</v>
      </c>
      <c r="I512" s="57"/>
      <c r="J512" s="57"/>
      <c r="K512" s="74">
        <f t="shared" si="8"/>
        <v>953.030303030303</v>
      </c>
      <c r="L512" s="74">
        <f t="shared" si="9"/>
        <v>28.030303030303031</v>
      </c>
      <c r="M512" s="1">
        <f>37*25</f>
        <v>925</v>
      </c>
    </row>
    <row r="513" spans="1:13" x14ac:dyDescent="0.25">
      <c r="A513" s="1">
        <v>641</v>
      </c>
      <c r="B513" s="1" t="s">
        <v>3</v>
      </c>
      <c r="C513" s="1">
        <v>0</v>
      </c>
      <c r="D513" s="1">
        <v>401.38899199999997</v>
      </c>
      <c r="E513" s="1" t="s">
        <v>9</v>
      </c>
      <c r="F513" s="74">
        <f t="shared" si="5"/>
        <v>665.57575757575762</v>
      </c>
      <c r="G513" s="59">
        <f t="shared" si="6"/>
        <v>1.0855265946457839</v>
      </c>
      <c r="H513" s="1" t="str">
        <f t="shared" si="7"/>
        <v>Rendah</v>
      </c>
      <c r="I513" s="57"/>
      <c r="J513" s="57"/>
      <c r="K513" s="74">
        <f t="shared" si="8"/>
        <v>665.57575757575762</v>
      </c>
      <c r="L513" s="74">
        <f t="shared" si="9"/>
        <v>19.575757575757574</v>
      </c>
      <c r="M513" s="1">
        <f>34*19</f>
        <v>646</v>
      </c>
    </row>
    <row r="514" spans="1:13" x14ac:dyDescent="0.25">
      <c r="A514" s="1">
        <v>642</v>
      </c>
      <c r="B514" s="1" t="s">
        <v>3</v>
      </c>
      <c r="C514" s="1">
        <v>0</v>
      </c>
      <c r="D514" s="1">
        <v>773.62423200000001</v>
      </c>
      <c r="E514" s="1" t="s">
        <v>9</v>
      </c>
      <c r="F514" s="74">
        <f t="shared" si="5"/>
        <v>2630.3636363636365</v>
      </c>
      <c r="G514" s="59">
        <f t="shared" si="6"/>
        <v>0.5294034628326536</v>
      </c>
      <c r="H514" s="1" t="str">
        <f t="shared" si="7"/>
        <v>Rendah</v>
      </c>
      <c r="I514" s="57"/>
      <c r="J514" s="57"/>
      <c r="K514" s="74">
        <f t="shared" si="8"/>
        <v>2630.3636363636365</v>
      </c>
      <c r="L514" s="74">
        <f t="shared" si="9"/>
        <v>77.36363636363636</v>
      </c>
      <c r="M514" s="1">
        <f>69*37</f>
        <v>2553</v>
      </c>
    </row>
    <row r="515" spans="1:13" x14ac:dyDescent="0.25">
      <c r="A515" s="1">
        <v>643</v>
      </c>
      <c r="B515" s="1" t="s">
        <v>3</v>
      </c>
      <c r="C515" s="1">
        <v>0</v>
      </c>
      <c r="D515" s="1">
        <v>668.275306</v>
      </c>
      <c r="E515" s="1" t="s">
        <v>9</v>
      </c>
      <c r="F515" s="74">
        <f t="shared" si="5"/>
        <v>750.06060606060601</v>
      </c>
      <c r="G515" s="59">
        <f t="shared" si="6"/>
        <v>1.6037311399644476</v>
      </c>
      <c r="H515" s="1" t="str">
        <f t="shared" si="7"/>
        <v>Rendah</v>
      </c>
      <c r="I515" s="57"/>
      <c r="J515" s="57"/>
      <c r="K515" s="74">
        <f t="shared" si="8"/>
        <v>750.06060606060601</v>
      </c>
      <c r="L515" s="74">
        <f t="shared" si="9"/>
        <v>22.060606060606062</v>
      </c>
      <c r="M515" s="1">
        <f>28*26</f>
        <v>728</v>
      </c>
    </row>
    <row r="516" spans="1:13" x14ac:dyDescent="0.25">
      <c r="A516" s="1">
        <v>644</v>
      </c>
      <c r="B516" s="1" t="s">
        <v>3</v>
      </c>
      <c r="C516" s="1">
        <v>0</v>
      </c>
      <c r="D516" s="1">
        <v>1170.41607</v>
      </c>
      <c r="E516" s="1" t="s">
        <v>9</v>
      </c>
      <c r="F516" s="74">
        <f t="shared" si="5"/>
        <v>760.36363636363637</v>
      </c>
      <c r="G516" s="59">
        <f t="shared" si="6"/>
        <v>2.770712360832138</v>
      </c>
      <c r="H516" s="1" t="str">
        <f t="shared" si="7"/>
        <v>Tinggi</v>
      </c>
      <c r="I516" s="57"/>
      <c r="J516" s="57"/>
      <c r="K516" s="74">
        <f t="shared" si="8"/>
        <v>760.36363636363637</v>
      </c>
      <c r="L516" s="74">
        <f t="shared" si="9"/>
        <v>22.363636363636363</v>
      </c>
      <c r="M516" s="1">
        <f>41*18</f>
        <v>738</v>
      </c>
    </row>
    <row r="517" spans="1:13" x14ac:dyDescent="0.25">
      <c r="A517" s="1">
        <v>645</v>
      </c>
      <c r="B517" s="1" t="s">
        <v>3</v>
      </c>
      <c r="C517" s="1">
        <v>0</v>
      </c>
      <c r="D517" s="1">
        <v>577.890941</v>
      </c>
      <c r="E517" s="1" t="s">
        <v>9</v>
      </c>
      <c r="F517" s="74">
        <f t="shared" si="5"/>
        <v>482.18181818181819</v>
      </c>
      <c r="G517" s="59">
        <f t="shared" si="6"/>
        <v>2.1572851869909506</v>
      </c>
      <c r="H517" s="1" t="str">
        <f t="shared" si="7"/>
        <v>Tinggi</v>
      </c>
      <c r="I517" s="57"/>
      <c r="J517" s="57"/>
      <c r="K517" s="74">
        <f t="shared" si="8"/>
        <v>482.18181818181819</v>
      </c>
      <c r="L517" s="74">
        <f t="shared" si="9"/>
        <v>14.181818181818182</v>
      </c>
      <c r="M517" s="1">
        <f>39*12</f>
        <v>468</v>
      </c>
    </row>
    <row r="518" spans="1:13" x14ac:dyDescent="0.25">
      <c r="A518" s="1">
        <v>646</v>
      </c>
      <c r="B518" s="1" t="s">
        <v>3</v>
      </c>
      <c r="C518" s="1">
        <v>0</v>
      </c>
      <c r="D518" s="1">
        <v>1124.2686020000001</v>
      </c>
      <c r="E518" s="1" t="s">
        <v>9</v>
      </c>
      <c r="F518" s="74">
        <f t="shared" si="5"/>
        <v>288.4848484848485</v>
      </c>
      <c r="G518" s="59">
        <f t="shared" si="6"/>
        <v>7.014869218361345</v>
      </c>
      <c r="H518" s="1" t="str">
        <f t="shared" si="7"/>
        <v>Tinggi</v>
      </c>
      <c r="I518" s="57"/>
      <c r="J518" s="57"/>
      <c r="K518" s="74">
        <f t="shared" si="8"/>
        <v>288.4848484848485</v>
      </c>
      <c r="L518" s="74">
        <f t="shared" si="9"/>
        <v>8.4848484848484844</v>
      </c>
      <c r="M518" s="1">
        <f>14*20</f>
        <v>280</v>
      </c>
    </row>
    <row r="519" spans="1:13" x14ac:dyDescent="0.25">
      <c r="A519" s="1">
        <v>647</v>
      </c>
      <c r="B519" s="1" t="s">
        <v>3</v>
      </c>
      <c r="C519" s="1">
        <v>0</v>
      </c>
      <c r="D519" s="1">
        <v>994.860861</v>
      </c>
      <c r="E519" s="1" t="s">
        <v>9</v>
      </c>
      <c r="F519" s="74">
        <f t="shared" si="5"/>
        <v>952</v>
      </c>
      <c r="G519" s="59">
        <f t="shared" si="6"/>
        <v>1.881039443067227</v>
      </c>
      <c r="H519" s="1" t="str">
        <f t="shared" si="7"/>
        <v>Sedang</v>
      </c>
      <c r="I519" s="57"/>
      <c r="J519" s="57"/>
      <c r="K519" s="74">
        <f t="shared" si="8"/>
        <v>952</v>
      </c>
      <c r="L519" s="74">
        <f t="shared" si="9"/>
        <v>28</v>
      </c>
      <c r="M519" s="1">
        <f>28*33</f>
        <v>924</v>
      </c>
    </row>
    <row r="520" spans="1:13" x14ac:dyDescent="0.25">
      <c r="A520" s="1">
        <v>648</v>
      </c>
      <c r="B520" s="1" t="s">
        <v>3</v>
      </c>
      <c r="C520" s="1">
        <v>0</v>
      </c>
      <c r="D520" s="1">
        <v>834.82843200000002</v>
      </c>
      <c r="E520" s="1" t="s">
        <v>9</v>
      </c>
      <c r="F520" s="74">
        <f t="shared" si="5"/>
        <v>2745.757575757576</v>
      </c>
      <c r="G520" s="59">
        <f t="shared" si="6"/>
        <v>0.54727744024721336</v>
      </c>
      <c r="H520" s="1" t="str">
        <f t="shared" si="7"/>
        <v>Rendah</v>
      </c>
      <c r="I520" s="57"/>
      <c r="J520" s="57"/>
      <c r="K520" s="74">
        <f t="shared" si="8"/>
        <v>2745.757575757576</v>
      </c>
      <c r="L520" s="74">
        <f t="shared" si="9"/>
        <v>80.757575757575751</v>
      </c>
      <c r="M520" s="1">
        <f>41*65</f>
        <v>2665</v>
      </c>
    </row>
    <row r="521" spans="1:13" x14ac:dyDescent="0.25">
      <c r="A521" s="1">
        <v>649</v>
      </c>
      <c r="B521" s="1" t="s">
        <v>3</v>
      </c>
      <c r="C521" s="1">
        <v>0</v>
      </c>
      <c r="D521" s="1">
        <v>706.99171100000001</v>
      </c>
      <c r="E521" s="1" t="s">
        <v>9</v>
      </c>
      <c r="F521" s="74">
        <f t="shared" ref="F521:F584" si="10">K521</f>
        <v>1184.8484848484848</v>
      </c>
      <c r="G521" s="59">
        <f t="shared" ref="G521:G584" si="11">(D521*1.8)/F521</f>
        <v>1.0740487885780052</v>
      </c>
      <c r="H521" s="1" t="str">
        <f t="shared" ref="H521:H584" si="12">IF(G521&gt;2,"Tinggi",IF(AND(G521&gt;1.8,G521&lt;2),"Sedang",IF(AND(G521&gt;0,G521&lt;1.8),"Rendah","Rendah")))</f>
        <v>Rendah</v>
      </c>
      <c r="I521" s="57"/>
      <c r="J521" s="57"/>
      <c r="K521" s="74">
        <f t="shared" ref="K521:K584" si="13">SUM(L521:M521)</f>
        <v>1184.8484848484848</v>
      </c>
      <c r="L521" s="74">
        <f t="shared" ref="L521:L584" si="14">M521/33</f>
        <v>34.848484848484851</v>
      </c>
      <c r="M521" s="1">
        <f>23*50</f>
        <v>1150</v>
      </c>
    </row>
    <row r="522" spans="1:13" x14ac:dyDescent="0.25">
      <c r="A522" s="1">
        <v>650</v>
      </c>
      <c r="B522" s="1" t="s">
        <v>3</v>
      </c>
      <c r="C522" s="1">
        <v>0</v>
      </c>
      <c r="D522" s="1">
        <v>392.26388900000001</v>
      </c>
      <c r="E522" s="1" t="s">
        <v>9</v>
      </c>
      <c r="F522" s="74">
        <f t="shared" si="10"/>
        <v>1673.2121212121212</v>
      </c>
      <c r="G522" s="59">
        <f t="shared" si="11"/>
        <v>0.42198773918067223</v>
      </c>
      <c r="H522" s="1" t="str">
        <f t="shared" si="12"/>
        <v>Rendah</v>
      </c>
      <c r="I522" s="57"/>
      <c r="J522" s="57"/>
      <c r="K522" s="74">
        <f t="shared" si="13"/>
        <v>1673.2121212121212</v>
      </c>
      <c r="L522" s="74">
        <f t="shared" si="14"/>
        <v>49.212121212121211</v>
      </c>
      <c r="M522" s="1">
        <f>29*56</f>
        <v>1624</v>
      </c>
    </row>
    <row r="523" spans="1:13" x14ac:dyDescent="0.25">
      <c r="A523" s="1">
        <v>652</v>
      </c>
      <c r="B523" s="1" t="s">
        <v>3</v>
      </c>
      <c r="C523" s="1">
        <v>0</v>
      </c>
      <c r="D523" s="1">
        <v>1098.074973</v>
      </c>
      <c r="E523" s="1" t="s">
        <v>9</v>
      </c>
      <c r="F523" s="74">
        <f t="shared" si="10"/>
        <v>490.42424242424244</v>
      </c>
      <c r="G523" s="59">
        <f t="shared" si="11"/>
        <v>4.0302554001606525</v>
      </c>
      <c r="H523" s="1" t="str">
        <f t="shared" si="12"/>
        <v>Tinggi</v>
      </c>
      <c r="I523" s="57"/>
      <c r="J523" s="57"/>
      <c r="K523" s="74">
        <f t="shared" si="13"/>
        <v>490.42424242424244</v>
      </c>
      <c r="L523" s="74">
        <f t="shared" si="14"/>
        <v>14.424242424242424</v>
      </c>
      <c r="M523" s="1">
        <f>14*34</f>
        <v>476</v>
      </c>
    </row>
    <row r="524" spans="1:13" x14ac:dyDescent="0.25">
      <c r="A524" s="1">
        <v>653</v>
      </c>
      <c r="B524" s="1" t="s">
        <v>3</v>
      </c>
      <c r="C524" s="1">
        <v>0</v>
      </c>
      <c r="D524" s="1">
        <v>1693.024639</v>
      </c>
      <c r="E524" s="1" t="s">
        <v>9</v>
      </c>
      <c r="F524" s="74">
        <f t="shared" si="10"/>
        <v>333.81818181818181</v>
      </c>
      <c r="G524" s="59">
        <f t="shared" si="11"/>
        <v>9.1290544259803923</v>
      </c>
      <c r="H524" s="1" t="str">
        <f t="shared" si="12"/>
        <v>Tinggi</v>
      </c>
      <c r="I524" s="57"/>
      <c r="J524" s="57"/>
      <c r="K524" s="74">
        <f t="shared" si="13"/>
        <v>333.81818181818181</v>
      </c>
      <c r="L524" s="74">
        <f t="shared" si="14"/>
        <v>9.8181818181818183</v>
      </c>
      <c r="M524" s="1">
        <f>12*27</f>
        <v>324</v>
      </c>
    </row>
    <row r="525" spans="1:13" x14ac:dyDescent="0.25">
      <c r="A525" s="1">
        <v>681</v>
      </c>
      <c r="B525" s="1" t="s">
        <v>3</v>
      </c>
      <c r="C525" s="1">
        <v>0</v>
      </c>
      <c r="D525" s="1">
        <v>1042.6415340000001</v>
      </c>
      <c r="E525" s="1" t="s">
        <v>9</v>
      </c>
      <c r="F525" s="74">
        <f t="shared" si="10"/>
        <v>432.72727272727275</v>
      </c>
      <c r="G525" s="59">
        <f t="shared" si="11"/>
        <v>4.3370383136974793</v>
      </c>
      <c r="H525" s="1" t="str">
        <f t="shared" si="12"/>
        <v>Tinggi</v>
      </c>
      <c r="I525" s="57"/>
      <c r="J525" s="57"/>
      <c r="K525" s="74">
        <f t="shared" si="13"/>
        <v>432.72727272727275</v>
      </c>
      <c r="L525" s="74">
        <f t="shared" si="14"/>
        <v>12.727272727272727</v>
      </c>
      <c r="M525" s="1">
        <f>14*30</f>
        <v>420</v>
      </c>
    </row>
    <row r="526" spans="1:13" x14ac:dyDescent="0.25">
      <c r="A526" s="1">
        <v>687</v>
      </c>
      <c r="B526" s="1" t="s">
        <v>3</v>
      </c>
      <c r="C526" s="1">
        <v>0</v>
      </c>
      <c r="D526" s="1">
        <v>1082.456242</v>
      </c>
      <c r="E526" s="1" t="s">
        <v>9</v>
      </c>
      <c r="F526" s="74">
        <f t="shared" si="10"/>
        <v>385.33333333333331</v>
      </c>
      <c r="G526" s="59">
        <f t="shared" si="11"/>
        <v>5.056456493771627</v>
      </c>
      <c r="H526" s="1" t="str">
        <f t="shared" si="12"/>
        <v>Tinggi</v>
      </c>
      <c r="I526" s="57"/>
      <c r="J526" s="57"/>
      <c r="K526" s="74">
        <f t="shared" si="13"/>
        <v>385.33333333333331</v>
      </c>
      <c r="L526" s="74">
        <f t="shared" si="14"/>
        <v>11.333333333333334</v>
      </c>
      <c r="M526" s="1">
        <f>11*34</f>
        <v>374</v>
      </c>
    </row>
    <row r="527" spans="1:13" x14ac:dyDescent="0.25">
      <c r="A527" s="1">
        <v>689</v>
      </c>
      <c r="B527" s="1" t="s">
        <v>3</v>
      </c>
      <c r="C527" s="1">
        <v>0</v>
      </c>
      <c r="D527" s="1">
        <v>803.37739799999997</v>
      </c>
      <c r="E527" s="1" t="s">
        <v>9</v>
      </c>
      <c r="F527" s="74">
        <f t="shared" si="10"/>
        <v>1236.3636363636363</v>
      </c>
      <c r="G527" s="59">
        <f t="shared" si="11"/>
        <v>1.1696229765000001</v>
      </c>
      <c r="H527" s="1" t="str">
        <f t="shared" si="12"/>
        <v>Rendah</v>
      </c>
      <c r="I527" s="57"/>
      <c r="J527" s="57"/>
      <c r="K527" s="74">
        <f t="shared" si="13"/>
        <v>1236.3636363636363</v>
      </c>
      <c r="L527" s="74">
        <f t="shared" si="14"/>
        <v>36.363636363636367</v>
      </c>
      <c r="M527" s="1">
        <f>24*50</f>
        <v>1200</v>
      </c>
    </row>
    <row r="528" spans="1:13" x14ac:dyDescent="0.25">
      <c r="A528" s="1">
        <v>690</v>
      </c>
      <c r="B528" s="1" t="s">
        <v>3</v>
      </c>
      <c r="C528" s="1">
        <v>0</v>
      </c>
      <c r="D528" s="1">
        <v>226.767717</v>
      </c>
      <c r="E528" s="1" t="s">
        <v>9</v>
      </c>
      <c r="F528" s="74">
        <f t="shared" si="10"/>
        <v>352.36363636363637</v>
      </c>
      <c r="G528" s="59">
        <f t="shared" si="11"/>
        <v>1.1584109382352941</v>
      </c>
      <c r="H528" s="1" t="str">
        <f t="shared" si="12"/>
        <v>Rendah</v>
      </c>
      <c r="I528" s="57"/>
      <c r="J528" s="57"/>
      <c r="K528" s="74">
        <f t="shared" si="13"/>
        <v>352.36363636363637</v>
      </c>
      <c r="L528" s="74">
        <f t="shared" si="14"/>
        <v>10.363636363636363</v>
      </c>
      <c r="M528" s="1">
        <f>19*18</f>
        <v>342</v>
      </c>
    </row>
    <row r="529" spans="1:13" x14ac:dyDescent="0.25">
      <c r="A529" s="1">
        <v>691</v>
      </c>
      <c r="B529" s="1" t="s">
        <v>3</v>
      </c>
      <c r="C529" s="1">
        <v>0</v>
      </c>
      <c r="D529" s="1">
        <v>264.29771899999997</v>
      </c>
      <c r="E529" s="1" t="s">
        <v>9</v>
      </c>
      <c r="F529" s="74">
        <f t="shared" si="10"/>
        <v>267.87878787878788</v>
      </c>
      <c r="G529" s="59">
        <f t="shared" si="11"/>
        <v>1.7759371616063346</v>
      </c>
      <c r="H529" s="1" t="str">
        <f t="shared" si="12"/>
        <v>Rendah</v>
      </c>
      <c r="I529" s="57"/>
      <c r="J529" s="57"/>
      <c r="K529" s="74">
        <f t="shared" si="13"/>
        <v>267.87878787878788</v>
      </c>
      <c r="L529" s="74">
        <f t="shared" si="14"/>
        <v>7.8787878787878789</v>
      </c>
      <c r="M529" s="1">
        <f>13*20</f>
        <v>260</v>
      </c>
    </row>
    <row r="530" spans="1:13" x14ac:dyDescent="0.25">
      <c r="A530" s="1">
        <v>692</v>
      </c>
      <c r="B530" s="1" t="s">
        <v>3</v>
      </c>
      <c r="C530" s="1">
        <v>0</v>
      </c>
      <c r="D530" s="1">
        <v>469.94171599999999</v>
      </c>
      <c r="E530" s="1" t="s">
        <v>9</v>
      </c>
      <c r="F530" s="74">
        <f t="shared" si="10"/>
        <v>836.60606060606062</v>
      </c>
      <c r="G530" s="59">
        <f t="shared" si="11"/>
        <v>1.0111032284265429</v>
      </c>
      <c r="H530" s="1" t="str">
        <f t="shared" si="12"/>
        <v>Rendah</v>
      </c>
      <c r="I530" s="57"/>
      <c r="J530" s="57"/>
      <c r="K530" s="74">
        <f t="shared" si="13"/>
        <v>836.60606060606062</v>
      </c>
      <c r="L530" s="74">
        <f t="shared" si="14"/>
        <v>24.606060606060606</v>
      </c>
      <c r="M530" s="1">
        <f>28*29</f>
        <v>812</v>
      </c>
    </row>
    <row r="531" spans="1:13" x14ac:dyDescent="0.25">
      <c r="A531" s="1">
        <v>693</v>
      </c>
      <c r="B531" s="1" t="s">
        <v>3</v>
      </c>
      <c r="C531" s="1">
        <v>0</v>
      </c>
      <c r="D531" s="1">
        <v>553.96721200000002</v>
      </c>
      <c r="E531" s="1" t="s">
        <v>9</v>
      </c>
      <c r="F531" s="74">
        <f t="shared" si="10"/>
        <v>113.33333333333333</v>
      </c>
      <c r="G531" s="59">
        <f t="shared" si="11"/>
        <v>8.7983027788235297</v>
      </c>
      <c r="H531" s="1" t="str">
        <f t="shared" si="12"/>
        <v>Tinggi</v>
      </c>
      <c r="I531" s="57"/>
      <c r="J531" s="57"/>
      <c r="K531" s="74">
        <f t="shared" si="13"/>
        <v>113.33333333333333</v>
      </c>
      <c r="L531" s="74">
        <f t="shared" si="14"/>
        <v>3.3333333333333335</v>
      </c>
      <c r="M531" s="1">
        <f>11*10</f>
        <v>110</v>
      </c>
    </row>
    <row r="532" spans="1:13" x14ac:dyDescent="0.25">
      <c r="A532" s="1">
        <v>697</v>
      </c>
      <c r="B532" s="1" t="s">
        <v>3</v>
      </c>
      <c r="C532" s="1">
        <v>0</v>
      </c>
      <c r="D532" s="1">
        <v>235.60405</v>
      </c>
      <c r="E532" s="1" t="s">
        <v>9</v>
      </c>
      <c r="F532" s="74">
        <f t="shared" si="10"/>
        <v>355.45454545454544</v>
      </c>
      <c r="G532" s="59">
        <f t="shared" si="11"/>
        <v>1.1930844475703326</v>
      </c>
      <c r="H532" s="1" t="str">
        <f t="shared" si="12"/>
        <v>Rendah</v>
      </c>
      <c r="I532" s="57"/>
      <c r="J532" s="57"/>
      <c r="K532" s="74">
        <f t="shared" si="13"/>
        <v>355.45454545454544</v>
      </c>
      <c r="L532" s="74">
        <f t="shared" si="14"/>
        <v>10.454545454545455</v>
      </c>
      <c r="M532" s="1">
        <f>23*15</f>
        <v>345</v>
      </c>
    </row>
    <row r="533" spans="1:13" x14ac:dyDescent="0.25">
      <c r="A533" s="1">
        <v>698</v>
      </c>
      <c r="B533" s="1" t="s">
        <v>3</v>
      </c>
      <c r="C533" s="1">
        <v>0</v>
      </c>
      <c r="D533" s="1">
        <v>318.00718799999999</v>
      </c>
      <c r="E533" s="1" t="s">
        <v>9</v>
      </c>
      <c r="F533" s="74">
        <f t="shared" si="10"/>
        <v>2596.3636363636365</v>
      </c>
      <c r="G533" s="59">
        <f t="shared" si="11"/>
        <v>0.2204671681512605</v>
      </c>
      <c r="H533" s="1" t="str">
        <f t="shared" si="12"/>
        <v>Rendah</v>
      </c>
      <c r="I533" s="57"/>
      <c r="J533" s="57"/>
      <c r="K533" s="74">
        <f t="shared" si="13"/>
        <v>2596.3636363636365</v>
      </c>
      <c r="L533" s="74">
        <f t="shared" si="14"/>
        <v>76.36363636363636</v>
      </c>
      <c r="M533" s="1">
        <f>63*40</f>
        <v>2520</v>
      </c>
    </row>
    <row r="534" spans="1:13" x14ac:dyDescent="0.25">
      <c r="A534" s="1">
        <v>699</v>
      </c>
      <c r="B534" s="1" t="s">
        <v>3</v>
      </c>
      <c r="C534" s="1">
        <v>0</v>
      </c>
      <c r="D534" s="1">
        <v>265.284469</v>
      </c>
      <c r="E534" s="1" t="s">
        <v>9</v>
      </c>
      <c r="F534" s="74">
        <f t="shared" si="10"/>
        <v>1042.6666666666667</v>
      </c>
      <c r="G534" s="59">
        <f t="shared" si="11"/>
        <v>0.45797190939897692</v>
      </c>
      <c r="H534" s="1" t="str">
        <f t="shared" si="12"/>
        <v>Rendah</v>
      </c>
      <c r="I534" s="57"/>
      <c r="J534" s="57"/>
      <c r="K534" s="74">
        <f t="shared" si="13"/>
        <v>1042.6666666666667</v>
      </c>
      <c r="L534" s="74">
        <f t="shared" si="14"/>
        <v>30.666666666666668</v>
      </c>
      <c r="M534" s="1">
        <f>22*46</f>
        <v>1012</v>
      </c>
    </row>
    <row r="535" spans="1:13" x14ac:dyDescent="0.25">
      <c r="A535" s="1">
        <v>700</v>
      </c>
      <c r="B535" s="1" t="s">
        <v>3</v>
      </c>
      <c r="C535" s="1">
        <v>0</v>
      </c>
      <c r="D535" s="1">
        <v>250.13744700000001</v>
      </c>
      <c r="E535" s="1" t="s">
        <v>9</v>
      </c>
      <c r="F535" s="74">
        <f t="shared" si="10"/>
        <v>521.33333333333337</v>
      </c>
      <c r="G535" s="59">
        <f t="shared" si="11"/>
        <v>0.86364591675191815</v>
      </c>
      <c r="H535" s="1" t="str">
        <f t="shared" si="12"/>
        <v>Rendah</v>
      </c>
      <c r="I535" s="57"/>
      <c r="J535" s="57"/>
      <c r="K535" s="74">
        <f t="shared" si="13"/>
        <v>521.33333333333337</v>
      </c>
      <c r="L535" s="74">
        <f t="shared" si="14"/>
        <v>15.333333333333334</v>
      </c>
      <c r="M535" s="1">
        <f>23*22</f>
        <v>506</v>
      </c>
    </row>
    <row r="536" spans="1:13" x14ac:dyDescent="0.25">
      <c r="A536" s="1">
        <v>701</v>
      </c>
      <c r="B536" s="1" t="s">
        <v>3</v>
      </c>
      <c r="C536" s="1">
        <v>0</v>
      </c>
      <c r="D536" s="1">
        <v>196.41861399999999</v>
      </c>
      <c r="E536" s="1" t="s">
        <v>9</v>
      </c>
      <c r="F536" s="74">
        <f t="shared" si="10"/>
        <v>830.42424242424238</v>
      </c>
      <c r="G536" s="59">
        <f t="shared" si="11"/>
        <v>0.42575046239964975</v>
      </c>
      <c r="H536" s="1" t="str">
        <f t="shared" si="12"/>
        <v>Rendah</v>
      </c>
      <c r="I536" s="57"/>
      <c r="J536" s="57"/>
      <c r="K536" s="74">
        <f t="shared" si="13"/>
        <v>830.42424242424238</v>
      </c>
      <c r="L536" s="74">
        <f t="shared" si="14"/>
        <v>24.424242424242426</v>
      </c>
      <c r="M536" s="1">
        <f>31*26</f>
        <v>806</v>
      </c>
    </row>
    <row r="537" spans="1:13" x14ac:dyDescent="0.25">
      <c r="A537" s="1">
        <v>702</v>
      </c>
      <c r="B537" s="1" t="s">
        <v>3</v>
      </c>
      <c r="C537" s="1">
        <v>0</v>
      </c>
      <c r="D537" s="1">
        <v>204.889523</v>
      </c>
      <c r="E537" s="1" t="s">
        <v>9</v>
      </c>
      <c r="F537" s="74">
        <f t="shared" si="10"/>
        <v>420.36363636363637</v>
      </c>
      <c r="G537" s="59">
        <f t="shared" si="11"/>
        <v>0.87733835540657434</v>
      </c>
      <c r="H537" s="1" t="str">
        <f t="shared" si="12"/>
        <v>Rendah</v>
      </c>
      <c r="I537" s="57"/>
      <c r="J537" s="57"/>
      <c r="K537" s="74">
        <f t="shared" si="13"/>
        <v>420.36363636363637</v>
      </c>
      <c r="L537" s="74">
        <f t="shared" si="14"/>
        <v>12.363636363636363</v>
      </c>
      <c r="M537" s="1">
        <f>34*12</f>
        <v>408</v>
      </c>
    </row>
    <row r="538" spans="1:13" x14ac:dyDescent="0.25">
      <c r="A538" s="1">
        <v>704</v>
      </c>
      <c r="B538" s="1" t="s">
        <v>3</v>
      </c>
      <c r="C538" s="1">
        <v>0</v>
      </c>
      <c r="D538" s="1">
        <v>458.55056400000001</v>
      </c>
      <c r="E538" s="1" t="s">
        <v>9</v>
      </c>
      <c r="F538" s="74">
        <f t="shared" si="10"/>
        <v>1363.090909090909</v>
      </c>
      <c r="G538" s="59">
        <f t="shared" si="11"/>
        <v>0.60552895606242507</v>
      </c>
      <c r="H538" s="1" t="str">
        <f t="shared" si="12"/>
        <v>Rendah</v>
      </c>
      <c r="I538" s="57"/>
      <c r="J538" s="57"/>
      <c r="K538" s="74">
        <f t="shared" si="13"/>
        <v>1363.090909090909</v>
      </c>
      <c r="L538" s="74">
        <f t="shared" si="14"/>
        <v>40.090909090909093</v>
      </c>
      <c r="M538" s="1">
        <f>49*27</f>
        <v>1323</v>
      </c>
    </row>
    <row r="539" spans="1:13" x14ac:dyDescent="0.25">
      <c r="A539" s="1">
        <v>705</v>
      </c>
      <c r="B539" s="1" t="s">
        <v>3</v>
      </c>
      <c r="C539" s="1">
        <v>0</v>
      </c>
      <c r="D539" s="1">
        <v>772.25946899999997</v>
      </c>
      <c r="E539" s="1" t="s">
        <v>9</v>
      </c>
      <c r="F539" s="74">
        <f t="shared" si="10"/>
        <v>1195.1515151515152</v>
      </c>
      <c r="G539" s="59">
        <f t="shared" si="11"/>
        <v>1.1630885511815416</v>
      </c>
      <c r="H539" s="1" t="str">
        <f t="shared" si="12"/>
        <v>Rendah</v>
      </c>
      <c r="I539" s="57"/>
      <c r="J539" s="57"/>
      <c r="K539" s="74">
        <f t="shared" si="13"/>
        <v>1195.1515151515152</v>
      </c>
      <c r="L539" s="74">
        <f t="shared" si="14"/>
        <v>35.151515151515149</v>
      </c>
      <c r="M539" s="1">
        <f>40*29</f>
        <v>1160</v>
      </c>
    </row>
    <row r="540" spans="1:13" x14ac:dyDescent="0.25">
      <c r="A540" s="1">
        <v>706</v>
      </c>
      <c r="B540" s="1" t="s">
        <v>3</v>
      </c>
      <c r="C540" s="1">
        <v>0</v>
      </c>
      <c r="D540" s="1">
        <v>1602.5233659999999</v>
      </c>
      <c r="E540" s="1" t="s">
        <v>9</v>
      </c>
      <c r="F540" s="74">
        <f t="shared" si="10"/>
        <v>657.33333333333337</v>
      </c>
      <c r="G540" s="59">
        <f t="shared" si="11"/>
        <v>4.3882485681541574</v>
      </c>
      <c r="H540" s="1" t="str">
        <f t="shared" si="12"/>
        <v>Tinggi</v>
      </c>
      <c r="I540" s="57"/>
      <c r="J540" s="57"/>
      <c r="K540" s="74">
        <f t="shared" si="13"/>
        <v>657.33333333333337</v>
      </c>
      <c r="L540" s="74">
        <f t="shared" si="14"/>
        <v>19.333333333333332</v>
      </c>
      <c r="M540" s="1">
        <f>22*29</f>
        <v>638</v>
      </c>
    </row>
    <row r="541" spans="1:13" x14ac:dyDescent="0.25">
      <c r="A541" s="1">
        <v>707</v>
      </c>
      <c r="B541" s="1" t="s">
        <v>3</v>
      </c>
      <c r="C541" s="1">
        <v>0</v>
      </c>
      <c r="D541" s="1">
        <v>502.99999800000001</v>
      </c>
      <c r="E541" s="1" t="s">
        <v>9</v>
      </c>
      <c r="F541" s="74">
        <f t="shared" si="10"/>
        <v>980.84848484848487</v>
      </c>
      <c r="G541" s="59">
        <f t="shared" si="11"/>
        <v>0.9230783453163619</v>
      </c>
      <c r="H541" s="1" t="str">
        <f t="shared" si="12"/>
        <v>Rendah</v>
      </c>
      <c r="I541" s="57"/>
      <c r="J541" s="57"/>
      <c r="K541" s="74">
        <f t="shared" si="13"/>
        <v>980.84848484848487</v>
      </c>
      <c r="L541" s="74">
        <f t="shared" si="14"/>
        <v>28.848484848484848</v>
      </c>
      <c r="M541" s="1">
        <f>34*28</f>
        <v>952</v>
      </c>
    </row>
    <row r="542" spans="1:13" x14ac:dyDescent="0.25">
      <c r="A542" s="1">
        <v>708</v>
      </c>
      <c r="B542" s="1" t="s">
        <v>3</v>
      </c>
      <c r="C542" s="1">
        <v>0</v>
      </c>
      <c r="D542" s="1">
        <v>401.72081300000002</v>
      </c>
      <c r="E542" s="1" t="s">
        <v>9</v>
      </c>
      <c r="F542" s="74">
        <f t="shared" si="10"/>
        <v>15504</v>
      </c>
      <c r="G542" s="59">
        <f t="shared" si="11"/>
        <v>4.6639413273993811E-2</v>
      </c>
      <c r="H542" s="1" t="str">
        <f t="shared" si="12"/>
        <v>Rendah</v>
      </c>
      <c r="I542" s="57"/>
      <c r="J542" s="57"/>
      <c r="K542" s="74">
        <f t="shared" si="13"/>
        <v>15504</v>
      </c>
      <c r="L542" s="74">
        <f t="shared" si="14"/>
        <v>456</v>
      </c>
      <c r="M542" s="1">
        <f>88*171</f>
        <v>15048</v>
      </c>
    </row>
    <row r="543" spans="1:13" x14ac:dyDescent="0.25">
      <c r="A543" s="1">
        <v>709</v>
      </c>
      <c r="B543" s="1" t="s">
        <v>3</v>
      </c>
      <c r="C543" s="1">
        <v>0</v>
      </c>
      <c r="D543" s="1">
        <v>568.42351599999995</v>
      </c>
      <c r="E543" s="1" t="s">
        <v>9</v>
      </c>
      <c r="F543" s="74">
        <f t="shared" si="10"/>
        <v>1854.5454545454545</v>
      </c>
      <c r="G543" s="59">
        <f t="shared" si="11"/>
        <v>0.55170517729411761</v>
      </c>
      <c r="H543" s="1" t="str">
        <f t="shared" si="12"/>
        <v>Rendah</v>
      </c>
      <c r="I543" s="57"/>
      <c r="J543" s="57"/>
      <c r="K543" s="74">
        <f t="shared" si="13"/>
        <v>1854.5454545454545</v>
      </c>
      <c r="L543" s="74">
        <f t="shared" si="14"/>
        <v>54.545454545454547</v>
      </c>
      <c r="M543" s="1">
        <f>72*25</f>
        <v>1800</v>
      </c>
    </row>
    <row r="544" spans="1:13" x14ac:dyDescent="0.25">
      <c r="A544" s="1">
        <v>710</v>
      </c>
      <c r="B544" s="1" t="s">
        <v>3</v>
      </c>
      <c r="C544" s="1">
        <v>0</v>
      </c>
      <c r="D544" s="1">
        <v>475.75139899999999</v>
      </c>
      <c r="E544" s="1" t="s">
        <v>9</v>
      </c>
      <c r="F544" s="74">
        <f t="shared" si="10"/>
        <v>2544.848484848485</v>
      </c>
      <c r="G544" s="59">
        <f t="shared" si="11"/>
        <v>0.33650432365563226</v>
      </c>
      <c r="H544" s="1" t="str">
        <f t="shared" si="12"/>
        <v>Rendah</v>
      </c>
      <c r="I544" s="57"/>
      <c r="J544" s="57"/>
      <c r="K544" s="74">
        <f t="shared" si="13"/>
        <v>2544.848484848485</v>
      </c>
      <c r="L544" s="74">
        <f t="shared" si="14"/>
        <v>74.848484848484844</v>
      </c>
      <c r="M544" s="1">
        <f>65*38</f>
        <v>2470</v>
      </c>
    </row>
    <row r="545" spans="1:13" x14ac:dyDescent="0.25">
      <c r="A545" s="1">
        <v>711</v>
      </c>
      <c r="B545" s="1" t="s">
        <v>3</v>
      </c>
      <c r="C545" s="1">
        <v>0</v>
      </c>
      <c r="D545" s="1">
        <v>324.296404</v>
      </c>
      <c r="E545" s="1" t="s">
        <v>9</v>
      </c>
      <c r="F545" s="74">
        <f t="shared" si="10"/>
        <v>1195.1515151515152</v>
      </c>
      <c r="G545" s="59">
        <f t="shared" si="11"/>
        <v>0.48841801210953345</v>
      </c>
      <c r="H545" s="1" t="str">
        <f t="shared" si="12"/>
        <v>Rendah</v>
      </c>
      <c r="I545" s="57"/>
      <c r="J545" s="57"/>
      <c r="K545" s="74">
        <f t="shared" si="13"/>
        <v>1195.1515151515152</v>
      </c>
      <c r="L545" s="74">
        <f t="shared" si="14"/>
        <v>35.151515151515149</v>
      </c>
      <c r="M545" s="1">
        <f>40*29</f>
        <v>1160</v>
      </c>
    </row>
    <row r="546" spans="1:13" x14ac:dyDescent="0.25">
      <c r="A546" s="1">
        <v>712</v>
      </c>
      <c r="B546" s="1" t="s">
        <v>3</v>
      </c>
      <c r="C546" s="1">
        <v>0</v>
      </c>
      <c r="D546" s="1">
        <v>531.50868000000003</v>
      </c>
      <c r="E546" s="1" t="s">
        <v>9</v>
      </c>
      <c r="F546" s="74">
        <f t="shared" si="10"/>
        <v>797.4545454545455</v>
      </c>
      <c r="G546" s="59">
        <f t="shared" si="11"/>
        <v>1.1997117948016416</v>
      </c>
      <c r="H546" s="1" t="str">
        <f t="shared" si="12"/>
        <v>Rendah</v>
      </c>
      <c r="I546" s="57"/>
      <c r="J546" s="57"/>
      <c r="K546" s="74">
        <f t="shared" si="13"/>
        <v>797.4545454545455</v>
      </c>
      <c r="L546" s="74">
        <f t="shared" si="14"/>
        <v>23.454545454545453</v>
      </c>
      <c r="M546" s="1">
        <f>43*18</f>
        <v>774</v>
      </c>
    </row>
    <row r="547" spans="1:13" x14ac:dyDescent="0.25">
      <c r="A547" s="1">
        <v>713</v>
      </c>
      <c r="B547" s="1" t="s">
        <v>3</v>
      </c>
      <c r="C547" s="1">
        <v>0</v>
      </c>
      <c r="D547" s="1">
        <v>1096.5873750000001</v>
      </c>
      <c r="E547" s="1" t="s">
        <v>9</v>
      </c>
      <c r="F547" s="74">
        <f t="shared" si="10"/>
        <v>763.4545454545455</v>
      </c>
      <c r="G547" s="59">
        <f t="shared" si="11"/>
        <v>2.5854286764705883</v>
      </c>
      <c r="H547" s="1" t="str">
        <f t="shared" si="12"/>
        <v>Tinggi</v>
      </c>
      <c r="I547" s="57"/>
      <c r="J547" s="57"/>
      <c r="K547" s="74">
        <f t="shared" si="13"/>
        <v>763.4545454545455</v>
      </c>
      <c r="L547" s="74">
        <f t="shared" si="14"/>
        <v>22.454545454545453</v>
      </c>
      <c r="M547" s="1">
        <f>39*19</f>
        <v>741</v>
      </c>
    </row>
    <row r="548" spans="1:13" x14ac:dyDescent="0.25">
      <c r="A548" s="1">
        <v>714</v>
      </c>
      <c r="B548" s="1" t="s">
        <v>3</v>
      </c>
      <c r="C548" s="1">
        <v>0</v>
      </c>
      <c r="D548" s="1">
        <v>469.17936600000002</v>
      </c>
      <c r="E548" s="1" t="s">
        <v>9</v>
      </c>
      <c r="F548" s="74">
        <f t="shared" si="10"/>
        <v>472.90909090909093</v>
      </c>
      <c r="G548" s="59">
        <f t="shared" si="11"/>
        <v>1.7858038152249134</v>
      </c>
      <c r="H548" s="1" t="str">
        <f t="shared" si="12"/>
        <v>Rendah</v>
      </c>
      <c r="I548" s="57"/>
      <c r="J548" s="57"/>
      <c r="K548" s="74">
        <f t="shared" si="13"/>
        <v>472.90909090909093</v>
      </c>
      <c r="L548" s="74">
        <f t="shared" si="14"/>
        <v>13.909090909090908</v>
      </c>
      <c r="M548" s="1">
        <f>27*17</f>
        <v>459</v>
      </c>
    </row>
    <row r="549" spans="1:13" x14ac:dyDescent="0.25">
      <c r="A549" s="1">
        <v>715</v>
      </c>
      <c r="B549" s="1" t="s">
        <v>3</v>
      </c>
      <c r="C549" s="1">
        <v>0</v>
      </c>
      <c r="D549" s="1">
        <v>752.924893</v>
      </c>
      <c r="E549" s="1" t="s">
        <v>9</v>
      </c>
      <c r="F549" s="74">
        <f t="shared" si="10"/>
        <v>906.66666666666663</v>
      </c>
      <c r="G549" s="59">
        <f t="shared" si="11"/>
        <v>1.4947773611029413</v>
      </c>
      <c r="H549" s="1" t="str">
        <f t="shared" si="12"/>
        <v>Rendah</v>
      </c>
      <c r="I549" s="57"/>
      <c r="J549" s="57"/>
      <c r="K549" s="74">
        <f t="shared" si="13"/>
        <v>906.66666666666663</v>
      </c>
      <c r="L549" s="74">
        <f t="shared" si="14"/>
        <v>26.666666666666668</v>
      </c>
      <c r="M549" s="1">
        <f>44*20</f>
        <v>880</v>
      </c>
    </row>
    <row r="550" spans="1:13" x14ac:dyDescent="0.25">
      <c r="A550" s="1">
        <v>716</v>
      </c>
      <c r="B550" s="1" t="s">
        <v>3</v>
      </c>
      <c r="C550" s="1">
        <v>0</v>
      </c>
      <c r="D550" s="1">
        <v>286.265694</v>
      </c>
      <c r="E550" s="1" t="s">
        <v>9</v>
      </c>
      <c r="F550" s="74">
        <f t="shared" si="10"/>
        <v>1284.7878787878788</v>
      </c>
      <c r="G550" s="59">
        <f t="shared" si="11"/>
        <v>0.40106095154488419</v>
      </c>
      <c r="H550" s="1" t="str">
        <f t="shared" si="12"/>
        <v>Rendah</v>
      </c>
      <c r="I550" s="57"/>
      <c r="J550" s="57"/>
      <c r="K550" s="74">
        <f t="shared" si="13"/>
        <v>1284.7878787878788</v>
      </c>
      <c r="L550" s="74">
        <f t="shared" si="14"/>
        <v>37.787878787878789</v>
      </c>
      <c r="M550" s="1">
        <f>43*29</f>
        <v>1247</v>
      </c>
    </row>
    <row r="551" spans="1:13" x14ac:dyDescent="0.25">
      <c r="A551" s="1">
        <v>717</v>
      </c>
      <c r="B551" s="1" t="s">
        <v>3</v>
      </c>
      <c r="C551" s="1">
        <v>0</v>
      </c>
      <c r="D551" s="1">
        <v>444.317925</v>
      </c>
      <c r="E551" s="1" t="s">
        <v>9</v>
      </c>
      <c r="F551" s="74">
        <f t="shared" si="10"/>
        <v>886.06060606060601</v>
      </c>
      <c r="G551" s="59">
        <f t="shared" si="11"/>
        <v>0.90261575735294131</v>
      </c>
      <c r="H551" s="1" t="str">
        <f t="shared" si="12"/>
        <v>Rendah</v>
      </c>
      <c r="I551" s="57"/>
      <c r="J551" s="57"/>
      <c r="K551" s="74">
        <f t="shared" si="13"/>
        <v>886.06060606060601</v>
      </c>
      <c r="L551" s="74">
        <f t="shared" si="14"/>
        <v>26.060606060606062</v>
      </c>
      <c r="M551" s="1">
        <f>43*20</f>
        <v>860</v>
      </c>
    </row>
    <row r="552" spans="1:13" x14ac:dyDescent="0.25">
      <c r="A552" s="1">
        <v>718</v>
      </c>
      <c r="B552" s="1" t="s">
        <v>3</v>
      </c>
      <c r="C552" s="1">
        <v>0</v>
      </c>
      <c r="D552" s="1">
        <v>121.42721400000001</v>
      </c>
      <c r="E552" s="1" t="s">
        <v>9</v>
      </c>
      <c r="F552" s="74">
        <f t="shared" si="10"/>
        <v>782</v>
      </c>
      <c r="G552" s="59">
        <f t="shared" si="11"/>
        <v>0.27949998107416879</v>
      </c>
      <c r="H552" s="1" t="str">
        <f t="shared" si="12"/>
        <v>Rendah</v>
      </c>
      <c r="I552" s="57"/>
      <c r="J552" s="57"/>
      <c r="K552" s="74">
        <f t="shared" si="13"/>
        <v>782</v>
      </c>
      <c r="L552" s="74">
        <f t="shared" si="14"/>
        <v>23</v>
      </c>
      <c r="M552" s="1">
        <f>33*23</f>
        <v>759</v>
      </c>
    </row>
    <row r="553" spans="1:13" x14ac:dyDescent="0.25">
      <c r="A553" s="1">
        <v>735</v>
      </c>
      <c r="B553" s="1" t="s">
        <v>3</v>
      </c>
      <c r="C553" s="1">
        <v>0</v>
      </c>
      <c r="D553" s="1">
        <v>683.07708300000002</v>
      </c>
      <c r="E553" s="1" t="s">
        <v>9</v>
      </c>
      <c r="F553" s="74">
        <f t="shared" si="10"/>
        <v>937.57575757575762</v>
      </c>
      <c r="G553" s="59">
        <f t="shared" si="11"/>
        <v>1.3114020274789917</v>
      </c>
      <c r="H553" s="1" t="str">
        <f t="shared" si="12"/>
        <v>Rendah</v>
      </c>
      <c r="I553" s="57"/>
      <c r="J553" s="57"/>
      <c r="K553" s="74">
        <f t="shared" si="13"/>
        <v>937.57575757575762</v>
      </c>
      <c r="L553" s="74">
        <f t="shared" si="14"/>
        <v>27.575757575757574</v>
      </c>
      <c r="M553" s="1">
        <f>26*35</f>
        <v>910</v>
      </c>
    </row>
    <row r="554" spans="1:13" x14ac:dyDescent="0.25">
      <c r="A554" s="1">
        <v>736</v>
      </c>
      <c r="B554" s="1" t="s">
        <v>3</v>
      </c>
      <c r="C554" s="1">
        <v>0</v>
      </c>
      <c r="D554" s="1">
        <v>183.094897</v>
      </c>
      <c r="E554" s="1" t="s">
        <v>9</v>
      </c>
      <c r="F554" s="74">
        <f t="shared" si="10"/>
        <v>1421.8181818181818</v>
      </c>
      <c r="G554" s="59">
        <f t="shared" si="11"/>
        <v>0.23179532996163685</v>
      </c>
      <c r="H554" s="1" t="str">
        <f t="shared" si="12"/>
        <v>Rendah</v>
      </c>
      <c r="I554" s="57"/>
      <c r="J554" s="57"/>
      <c r="K554" s="74">
        <f t="shared" si="13"/>
        <v>1421.8181818181818</v>
      </c>
      <c r="L554" s="74">
        <f t="shared" si="14"/>
        <v>41.81818181818182</v>
      </c>
      <c r="M554" s="1">
        <f>60*23</f>
        <v>1380</v>
      </c>
    </row>
    <row r="555" spans="1:13" x14ac:dyDescent="0.25">
      <c r="A555" s="1">
        <v>737</v>
      </c>
      <c r="B555" s="1" t="s">
        <v>3</v>
      </c>
      <c r="C555" s="1">
        <v>0</v>
      </c>
      <c r="D555" s="1">
        <v>222.64313200000001</v>
      </c>
      <c r="E555" s="1" t="s">
        <v>9</v>
      </c>
      <c r="F555" s="74">
        <f t="shared" si="10"/>
        <v>1817.4545454545455</v>
      </c>
      <c r="G555" s="59">
        <f t="shared" si="11"/>
        <v>0.22050490264105643</v>
      </c>
      <c r="H555" s="1" t="str">
        <f t="shared" si="12"/>
        <v>Rendah</v>
      </c>
      <c r="I555" s="57"/>
      <c r="J555" s="57"/>
      <c r="K555" s="74">
        <f t="shared" si="13"/>
        <v>1817.4545454545455</v>
      </c>
      <c r="L555" s="74">
        <f t="shared" si="14"/>
        <v>53.454545454545453</v>
      </c>
      <c r="M555" s="1">
        <f>63*28</f>
        <v>1764</v>
      </c>
    </row>
    <row r="556" spans="1:13" x14ac:dyDescent="0.25">
      <c r="A556" s="1">
        <v>738</v>
      </c>
      <c r="B556" s="1" t="s">
        <v>3</v>
      </c>
      <c r="C556" s="1">
        <v>0</v>
      </c>
      <c r="D556" s="1">
        <v>274.37873400000001</v>
      </c>
      <c r="E556" s="1" t="s">
        <v>9</v>
      </c>
      <c r="F556" s="74">
        <f t="shared" si="10"/>
        <v>1549.5757575757575</v>
      </c>
      <c r="G556" s="59">
        <f t="shared" si="11"/>
        <v>0.31872060387202755</v>
      </c>
      <c r="H556" s="1" t="str">
        <f t="shared" si="12"/>
        <v>Rendah</v>
      </c>
      <c r="I556" s="57"/>
      <c r="J556" s="57"/>
      <c r="K556" s="74">
        <f t="shared" si="13"/>
        <v>1549.5757575757575</v>
      </c>
      <c r="L556" s="74">
        <f t="shared" si="14"/>
        <v>45.575757575757578</v>
      </c>
      <c r="M556" s="1">
        <f>47*32</f>
        <v>1504</v>
      </c>
    </row>
    <row r="557" spans="1:13" x14ac:dyDescent="0.25">
      <c r="A557" s="1">
        <v>739</v>
      </c>
      <c r="B557" s="1" t="s">
        <v>3</v>
      </c>
      <c r="C557" s="1">
        <v>0</v>
      </c>
      <c r="D557" s="1">
        <v>269.74749100000002</v>
      </c>
      <c r="E557" s="1" t="s">
        <v>9</v>
      </c>
      <c r="F557" s="74">
        <f t="shared" si="10"/>
        <v>1520.7272727272727</v>
      </c>
      <c r="G557" s="59">
        <f t="shared" si="11"/>
        <v>0.31928505032281207</v>
      </c>
      <c r="H557" s="1" t="str">
        <f t="shared" si="12"/>
        <v>Rendah</v>
      </c>
      <c r="I557" s="57"/>
      <c r="J557" s="57"/>
      <c r="K557" s="74">
        <f t="shared" si="13"/>
        <v>1520.7272727272727</v>
      </c>
      <c r="L557" s="74">
        <f t="shared" si="14"/>
        <v>44.727272727272727</v>
      </c>
      <c r="M557" s="1">
        <f>36*41</f>
        <v>1476</v>
      </c>
    </row>
    <row r="558" spans="1:13" x14ac:dyDescent="0.25">
      <c r="A558" s="1">
        <v>740</v>
      </c>
      <c r="B558" s="1" t="s">
        <v>3</v>
      </c>
      <c r="C558" s="1">
        <v>0</v>
      </c>
      <c r="D558" s="1">
        <v>1918.590377</v>
      </c>
      <c r="E558" s="1" t="s">
        <v>9</v>
      </c>
      <c r="F558" s="74">
        <f t="shared" si="10"/>
        <v>1474.3636363636363</v>
      </c>
      <c r="G558" s="59">
        <f t="shared" si="11"/>
        <v>2.3423411927857938</v>
      </c>
      <c r="H558" s="1" t="str">
        <f t="shared" si="12"/>
        <v>Tinggi</v>
      </c>
      <c r="I558" s="57"/>
      <c r="J558" s="57"/>
      <c r="K558" s="74">
        <f t="shared" si="13"/>
        <v>1474.3636363636363</v>
      </c>
      <c r="L558" s="74">
        <f t="shared" si="14"/>
        <v>43.363636363636367</v>
      </c>
      <c r="M558" s="1">
        <f>53*27</f>
        <v>1431</v>
      </c>
    </row>
    <row r="559" spans="1:13" x14ac:dyDescent="0.25">
      <c r="A559" s="1">
        <v>741</v>
      </c>
      <c r="B559" s="1" t="s">
        <v>3</v>
      </c>
      <c r="C559" s="1">
        <v>0</v>
      </c>
      <c r="D559" s="1">
        <v>1120.7494690000001</v>
      </c>
      <c r="E559" s="1" t="s">
        <v>9</v>
      </c>
      <c r="F559" s="74">
        <f t="shared" si="10"/>
        <v>6264.242424242424</v>
      </c>
      <c r="G559" s="59">
        <f t="shared" si="11"/>
        <v>0.32204198170762388</v>
      </c>
      <c r="H559" s="1" t="str">
        <f t="shared" si="12"/>
        <v>Rendah</v>
      </c>
      <c r="I559" s="57"/>
      <c r="J559" s="57"/>
      <c r="K559" s="74">
        <f t="shared" si="13"/>
        <v>6264.242424242424</v>
      </c>
      <c r="L559" s="74">
        <f t="shared" si="14"/>
        <v>184.24242424242425</v>
      </c>
      <c r="M559" s="1">
        <f>95*64</f>
        <v>6080</v>
      </c>
    </row>
    <row r="560" spans="1:13" x14ac:dyDescent="0.25">
      <c r="A560" s="1">
        <v>742</v>
      </c>
      <c r="B560" s="1" t="s">
        <v>3</v>
      </c>
      <c r="C560" s="1">
        <v>0</v>
      </c>
      <c r="D560" s="1">
        <v>1910.797988</v>
      </c>
      <c r="E560" s="1" t="s">
        <v>9</v>
      </c>
      <c r="F560" s="74">
        <f t="shared" si="10"/>
        <v>680</v>
      </c>
      <c r="G560" s="59">
        <f t="shared" si="11"/>
        <v>5.0579946741176469</v>
      </c>
      <c r="H560" s="1" t="str">
        <f t="shared" si="12"/>
        <v>Tinggi</v>
      </c>
      <c r="I560" s="57"/>
      <c r="J560" s="57"/>
      <c r="K560" s="74">
        <f t="shared" si="13"/>
        <v>680</v>
      </c>
      <c r="L560" s="74">
        <f t="shared" si="14"/>
        <v>20</v>
      </c>
      <c r="M560" s="1">
        <f>22*30</f>
        <v>660</v>
      </c>
    </row>
    <row r="561" spans="1:13" x14ac:dyDescent="0.25">
      <c r="A561" s="1">
        <v>743</v>
      </c>
      <c r="B561" s="1" t="s">
        <v>3</v>
      </c>
      <c r="C561" s="1">
        <v>0</v>
      </c>
      <c r="D561" s="1">
        <v>1044.6055839999999</v>
      </c>
      <c r="E561" s="1" t="s">
        <v>9</v>
      </c>
      <c r="F561" s="74">
        <f t="shared" si="10"/>
        <v>612</v>
      </c>
      <c r="G561" s="59">
        <f t="shared" si="11"/>
        <v>3.0723693647058821</v>
      </c>
      <c r="H561" s="1" t="str">
        <f t="shared" si="12"/>
        <v>Tinggi</v>
      </c>
      <c r="I561" s="57"/>
      <c r="J561" s="57"/>
      <c r="K561" s="74">
        <f t="shared" si="13"/>
        <v>612</v>
      </c>
      <c r="L561" s="74">
        <f t="shared" si="14"/>
        <v>18</v>
      </c>
      <c r="M561" s="1">
        <f>22*27</f>
        <v>594</v>
      </c>
    </row>
    <row r="562" spans="1:13" x14ac:dyDescent="0.25">
      <c r="A562" s="1">
        <v>744</v>
      </c>
      <c r="B562" s="1" t="s">
        <v>3</v>
      </c>
      <c r="C562" s="1">
        <v>0</v>
      </c>
      <c r="D562" s="1">
        <v>992.34069399999998</v>
      </c>
      <c r="E562" s="1" t="s">
        <v>9</v>
      </c>
      <c r="F562" s="74">
        <f t="shared" si="10"/>
        <v>782</v>
      </c>
      <c r="G562" s="59">
        <f t="shared" si="11"/>
        <v>2.2841601652173913</v>
      </c>
      <c r="H562" s="1" t="str">
        <f t="shared" si="12"/>
        <v>Tinggi</v>
      </c>
      <c r="I562" s="57"/>
      <c r="J562" s="57"/>
      <c r="K562" s="74">
        <f t="shared" si="13"/>
        <v>782</v>
      </c>
      <c r="L562" s="74">
        <f t="shared" si="14"/>
        <v>23</v>
      </c>
      <c r="M562" s="1">
        <f>33*23</f>
        <v>759</v>
      </c>
    </row>
    <row r="563" spans="1:13" x14ac:dyDescent="0.25">
      <c r="A563" s="1">
        <v>745</v>
      </c>
      <c r="B563" s="1" t="s">
        <v>3</v>
      </c>
      <c r="C563" s="1">
        <v>0</v>
      </c>
      <c r="D563" s="1">
        <v>260.081165</v>
      </c>
      <c r="E563" s="1" t="s">
        <v>9</v>
      </c>
      <c r="F563" s="74">
        <f t="shared" si="10"/>
        <v>937.57575757575762</v>
      </c>
      <c r="G563" s="59">
        <f t="shared" si="11"/>
        <v>0.49931548807369097</v>
      </c>
      <c r="H563" s="1" t="str">
        <f t="shared" si="12"/>
        <v>Rendah</v>
      </c>
      <c r="I563" s="57"/>
      <c r="J563" s="57"/>
      <c r="K563" s="74">
        <f t="shared" si="13"/>
        <v>937.57575757575762</v>
      </c>
      <c r="L563" s="74">
        <f t="shared" si="14"/>
        <v>27.575757575757574</v>
      </c>
      <c r="M563" s="1">
        <f>26*35</f>
        <v>910</v>
      </c>
    </row>
    <row r="564" spans="1:13" x14ac:dyDescent="0.25">
      <c r="A564" s="1">
        <v>746</v>
      </c>
      <c r="B564" s="1" t="s">
        <v>3</v>
      </c>
      <c r="C564" s="1">
        <v>0</v>
      </c>
      <c r="D564" s="1">
        <v>1711.2041389999999</v>
      </c>
      <c r="E564" s="1" t="s">
        <v>9</v>
      </c>
      <c r="F564" s="74">
        <f t="shared" si="10"/>
        <v>1421.8181818181818</v>
      </c>
      <c r="G564" s="59">
        <f t="shared" si="11"/>
        <v>2.1663581810869568</v>
      </c>
      <c r="H564" s="1" t="str">
        <f t="shared" si="12"/>
        <v>Tinggi</v>
      </c>
      <c r="I564" s="57"/>
      <c r="J564" s="57"/>
      <c r="K564" s="74">
        <f t="shared" si="13"/>
        <v>1421.8181818181818</v>
      </c>
      <c r="L564" s="74">
        <f t="shared" si="14"/>
        <v>41.81818181818182</v>
      </c>
      <c r="M564" s="1">
        <f>60*23</f>
        <v>1380</v>
      </c>
    </row>
    <row r="565" spans="1:13" x14ac:dyDescent="0.25">
      <c r="A565" s="1">
        <v>747</v>
      </c>
      <c r="B565" s="1" t="s">
        <v>3</v>
      </c>
      <c r="C565" s="1">
        <v>0</v>
      </c>
      <c r="D565" s="1">
        <v>1273.412045</v>
      </c>
      <c r="E565" s="1" t="s">
        <v>9</v>
      </c>
      <c r="F565" s="74">
        <f t="shared" si="10"/>
        <v>1817.4545454545455</v>
      </c>
      <c r="G565" s="59">
        <f t="shared" si="11"/>
        <v>1.2611823975090035</v>
      </c>
      <c r="H565" s="1" t="str">
        <f t="shared" si="12"/>
        <v>Rendah</v>
      </c>
      <c r="I565" s="57"/>
      <c r="J565" s="57"/>
      <c r="K565" s="74">
        <f t="shared" si="13"/>
        <v>1817.4545454545455</v>
      </c>
      <c r="L565" s="74">
        <f t="shared" si="14"/>
        <v>53.454545454545453</v>
      </c>
      <c r="M565" s="1">
        <f>63*28</f>
        <v>1764</v>
      </c>
    </row>
    <row r="566" spans="1:13" x14ac:dyDescent="0.25">
      <c r="A566" s="1">
        <v>750</v>
      </c>
      <c r="B566" s="1" t="s">
        <v>3</v>
      </c>
      <c r="C566" s="1">
        <v>0</v>
      </c>
      <c r="D566" s="1">
        <v>1092.4658529999999</v>
      </c>
      <c r="E566" s="1" t="s">
        <v>9</v>
      </c>
      <c r="F566" s="74">
        <f t="shared" si="10"/>
        <v>1549.5757575757575</v>
      </c>
      <c r="G566" s="59">
        <f t="shared" si="11"/>
        <v>1.2690173589682414</v>
      </c>
      <c r="H566" s="1" t="str">
        <f t="shared" si="12"/>
        <v>Rendah</v>
      </c>
      <c r="I566" s="57"/>
      <c r="J566" s="57"/>
      <c r="K566" s="74">
        <f t="shared" si="13"/>
        <v>1549.5757575757575</v>
      </c>
      <c r="L566" s="74">
        <f t="shared" si="14"/>
        <v>45.575757575757578</v>
      </c>
      <c r="M566" s="1">
        <f>47*32</f>
        <v>1504</v>
      </c>
    </row>
    <row r="567" spans="1:13" x14ac:dyDescent="0.25">
      <c r="A567" s="1">
        <v>781</v>
      </c>
      <c r="B567" s="1" t="s">
        <v>3</v>
      </c>
      <c r="C567" s="1">
        <v>0</v>
      </c>
      <c r="D567" s="1">
        <v>1146.8156899999999</v>
      </c>
      <c r="E567" s="1" t="s">
        <v>9</v>
      </c>
      <c r="F567" s="74">
        <f t="shared" si="10"/>
        <v>1520.7272727272727</v>
      </c>
      <c r="G567" s="59">
        <f t="shared" si="11"/>
        <v>1.3574217277618366</v>
      </c>
      <c r="H567" s="1" t="str">
        <f t="shared" si="12"/>
        <v>Rendah</v>
      </c>
      <c r="I567" s="57"/>
      <c r="J567" s="57"/>
      <c r="K567" s="74">
        <f t="shared" si="13"/>
        <v>1520.7272727272727</v>
      </c>
      <c r="L567" s="74">
        <f t="shared" si="14"/>
        <v>44.727272727272727</v>
      </c>
      <c r="M567" s="1">
        <f>36*41</f>
        <v>1476</v>
      </c>
    </row>
    <row r="568" spans="1:13" x14ac:dyDescent="0.25">
      <c r="A568" s="1">
        <v>794</v>
      </c>
      <c r="B568" s="1" t="s">
        <v>3</v>
      </c>
      <c r="C568" s="1">
        <v>0</v>
      </c>
      <c r="D568" s="1">
        <v>433.56466899999998</v>
      </c>
      <c r="E568" s="1" t="s">
        <v>9</v>
      </c>
      <c r="F568" s="74">
        <f t="shared" si="10"/>
        <v>1474.3636363636363</v>
      </c>
      <c r="G568" s="59">
        <f t="shared" si="11"/>
        <v>0.52932423518312988</v>
      </c>
      <c r="H568" s="1" t="str">
        <f t="shared" si="12"/>
        <v>Rendah</v>
      </c>
      <c r="I568" s="57"/>
      <c r="J568" s="57"/>
      <c r="K568" s="74">
        <f t="shared" si="13"/>
        <v>1474.3636363636363</v>
      </c>
      <c r="L568" s="74">
        <f t="shared" si="14"/>
        <v>43.363636363636367</v>
      </c>
      <c r="M568" s="1">
        <f>53*27</f>
        <v>1431</v>
      </c>
    </row>
    <row r="569" spans="1:13" x14ac:dyDescent="0.25">
      <c r="A569" s="1">
        <v>820</v>
      </c>
      <c r="B569" s="1" t="s">
        <v>3</v>
      </c>
      <c r="C569" s="1">
        <v>0</v>
      </c>
      <c r="D569" s="1">
        <v>680.27689799999996</v>
      </c>
      <c r="E569" s="1" t="s">
        <v>9</v>
      </c>
      <c r="F569" s="74">
        <f t="shared" si="10"/>
        <v>6264.242424242424</v>
      </c>
      <c r="G569" s="59">
        <f t="shared" si="11"/>
        <v>0.19547430215363779</v>
      </c>
      <c r="H569" s="1" t="str">
        <f t="shared" si="12"/>
        <v>Rendah</v>
      </c>
      <c r="I569" s="57"/>
      <c r="J569" s="57"/>
      <c r="K569" s="74">
        <f t="shared" si="13"/>
        <v>6264.242424242424</v>
      </c>
      <c r="L569" s="74">
        <f t="shared" si="14"/>
        <v>184.24242424242425</v>
      </c>
      <c r="M569" s="1">
        <f>95*64</f>
        <v>6080</v>
      </c>
    </row>
    <row r="570" spans="1:13" x14ac:dyDescent="0.25">
      <c r="A570" s="1">
        <v>821</v>
      </c>
      <c r="B570" s="1" t="s">
        <v>3</v>
      </c>
      <c r="C570" s="1">
        <v>0</v>
      </c>
      <c r="D570" s="1">
        <v>480.802933</v>
      </c>
      <c r="E570" s="1" t="s">
        <v>9</v>
      </c>
      <c r="F570" s="74">
        <f t="shared" si="10"/>
        <v>680</v>
      </c>
      <c r="G570" s="59">
        <f t="shared" si="11"/>
        <v>1.2727136461764705</v>
      </c>
      <c r="H570" s="1" t="str">
        <f t="shared" si="12"/>
        <v>Rendah</v>
      </c>
      <c r="I570" s="57"/>
      <c r="J570" s="57"/>
      <c r="K570" s="74">
        <f t="shared" si="13"/>
        <v>680</v>
      </c>
      <c r="L570" s="74">
        <f t="shared" si="14"/>
        <v>20</v>
      </c>
      <c r="M570" s="1">
        <f>22*30</f>
        <v>660</v>
      </c>
    </row>
    <row r="571" spans="1:13" x14ac:dyDescent="0.25">
      <c r="A571" s="1">
        <v>822</v>
      </c>
      <c r="B571" s="1" t="s">
        <v>3</v>
      </c>
      <c r="C571" s="1">
        <v>0</v>
      </c>
      <c r="D571" s="1">
        <v>217.18793400000001</v>
      </c>
      <c r="E571" s="1" t="s">
        <v>9</v>
      </c>
      <c r="F571" s="74">
        <f t="shared" si="10"/>
        <v>612</v>
      </c>
      <c r="G571" s="59">
        <f t="shared" si="11"/>
        <v>0.63878804117647059</v>
      </c>
      <c r="H571" s="1" t="str">
        <f t="shared" si="12"/>
        <v>Rendah</v>
      </c>
      <c r="I571" s="57"/>
      <c r="J571" s="57"/>
      <c r="K571" s="74">
        <f t="shared" si="13"/>
        <v>612</v>
      </c>
      <c r="L571" s="74">
        <f t="shared" si="14"/>
        <v>18</v>
      </c>
      <c r="M571" s="1">
        <f>22*27</f>
        <v>594</v>
      </c>
    </row>
    <row r="572" spans="1:13" x14ac:dyDescent="0.25">
      <c r="A572" s="1">
        <v>823</v>
      </c>
      <c r="B572" s="1" t="s">
        <v>3</v>
      </c>
      <c r="C572" s="1">
        <v>0</v>
      </c>
      <c r="D572" s="1">
        <v>179.89696900000001</v>
      </c>
      <c r="E572" s="1" t="s">
        <v>9</v>
      </c>
      <c r="F572" s="74">
        <f t="shared" si="10"/>
        <v>4013.030303030303</v>
      </c>
      <c r="G572" s="59">
        <f t="shared" si="11"/>
        <v>8.0690779722117356E-2</v>
      </c>
      <c r="H572" s="1" t="str">
        <f t="shared" si="12"/>
        <v>Rendah</v>
      </c>
      <c r="I572" s="57"/>
      <c r="J572" s="57"/>
      <c r="K572" s="74">
        <f t="shared" si="13"/>
        <v>4013.030303030303</v>
      </c>
      <c r="L572" s="74">
        <f t="shared" si="14"/>
        <v>118.03030303030303</v>
      </c>
      <c r="M572" s="1">
        <f>41*95</f>
        <v>3895</v>
      </c>
    </row>
    <row r="573" spans="1:13" x14ac:dyDescent="0.25">
      <c r="A573" s="1">
        <v>824</v>
      </c>
      <c r="B573" s="1" t="s">
        <v>3</v>
      </c>
      <c r="C573" s="1">
        <v>0</v>
      </c>
      <c r="D573" s="1">
        <v>71.421514000000002</v>
      </c>
      <c r="E573" s="1" t="s">
        <v>9</v>
      </c>
      <c r="F573" s="74">
        <f t="shared" si="10"/>
        <v>2270.787878787879</v>
      </c>
      <c r="G573" s="59">
        <f t="shared" si="11"/>
        <v>5.6614149829187568E-2</v>
      </c>
      <c r="H573" s="1" t="str">
        <f t="shared" si="12"/>
        <v>Rendah</v>
      </c>
      <c r="I573" s="57"/>
      <c r="J573" s="57"/>
      <c r="K573" s="74">
        <f t="shared" si="13"/>
        <v>2270.787878787879</v>
      </c>
      <c r="L573" s="74">
        <f t="shared" si="14"/>
        <v>66.787878787878782</v>
      </c>
      <c r="M573" s="1">
        <f>38*58</f>
        <v>2204</v>
      </c>
    </row>
    <row r="574" spans="1:13" x14ac:dyDescent="0.25">
      <c r="A574" s="1">
        <v>825</v>
      </c>
      <c r="B574" s="1" t="s">
        <v>3</v>
      </c>
      <c r="C574" s="1">
        <v>0</v>
      </c>
      <c r="D574" s="1">
        <v>142.69496799999999</v>
      </c>
      <c r="E574" s="1" t="s">
        <v>9</v>
      </c>
      <c r="F574" s="74">
        <f t="shared" si="10"/>
        <v>1753.5757575757575</v>
      </c>
      <c r="G574" s="59">
        <f t="shared" si="11"/>
        <v>0.14647268091518631</v>
      </c>
      <c r="H574" s="1" t="str">
        <f t="shared" si="12"/>
        <v>Rendah</v>
      </c>
      <c r="I574" s="57"/>
      <c r="J574" s="57"/>
      <c r="K574" s="74">
        <f t="shared" si="13"/>
        <v>1753.5757575757575</v>
      </c>
      <c r="L574" s="74">
        <f t="shared" si="14"/>
        <v>51.575757575757578</v>
      </c>
      <c r="M574" s="1">
        <f>37*46</f>
        <v>1702</v>
      </c>
    </row>
    <row r="575" spans="1:13" x14ac:dyDescent="0.25">
      <c r="A575" s="1">
        <v>826</v>
      </c>
      <c r="B575" s="1" t="s">
        <v>3</v>
      </c>
      <c r="C575" s="1">
        <v>0</v>
      </c>
      <c r="D575" s="1">
        <v>41.453586000000001</v>
      </c>
      <c r="E575" s="1" t="s">
        <v>9</v>
      </c>
      <c r="F575" s="74">
        <f t="shared" si="10"/>
        <v>1298.1818181818182</v>
      </c>
      <c r="G575" s="59">
        <f t="shared" si="11"/>
        <v>5.7477661260504201E-2</v>
      </c>
      <c r="H575" s="1" t="str">
        <f t="shared" si="12"/>
        <v>Rendah</v>
      </c>
      <c r="I575" s="57"/>
      <c r="J575" s="57"/>
      <c r="K575" s="74">
        <f t="shared" si="13"/>
        <v>1298.1818181818182</v>
      </c>
      <c r="L575" s="74">
        <f t="shared" si="14"/>
        <v>38.18181818181818</v>
      </c>
      <c r="M575" s="1">
        <f>35*36</f>
        <v>1260</v>
      </c>
    </row>
    <row r="576" spans="1:13" x14ac:dyDescent="0.25">
      <c r="A576" s="1">
        <v>827</v>
      </c>
      <c r="B576" s="1" t="s">
        <v>3</v>
      </c>
      <c r="C576" s="1">
        <v>0</v>
      </c>
      <c r="D576" s="1">
        <v>451.20638000000002</v>
      </c>
      <c r="E576" s="1" t="s">
        <v>9</v>
      </c>
      <c r="F576" s="74">
        <f t="shared" si="10"/>
        <v>924.18181818181813</v>
      </c>
      <c r="G576" s="59">
        <f t="shared" si="11"/>
        <v>0.87880054337989388</v>
      </c>
      <c r="H576" s="1" t="str">
        <f t="shared" si="12"/>
        <v>Rendah</v>
      </c>
      <c r="I576" s="57"/>
      <c r="J576" s="57"/>
      <c r="K576" s="74">
        <f t="shared" si="13"/>
        <v>924.18181818181813</v>
      </c>
      <c r="L576" s="74">
        <f t="shared" si="14"/>
        <v>27.181818181818183</v>
      </c>
      <c r="M576" s="1">
        <f>39*23</f>
        <v>897</v>
      </c>
    </row>
    <row r="577" spans="1:13" x14ac:dyDescent="0.25">
      <c r="A577" s="1">
        <v>832</v>
      </c>
      <c r="B577" s="1" t="s">
        <v>3</v>
      </c>
      <c r="C577" s="1">
        <v>0</v>
      </c>
      <c r="D577" s="1">
        <v>942.68221700000004</v>
      </c>
      <c r="E577" s="1" t="s">
        <v>9</v>
      </c>
      <c r="F577" s="74">
        <f t="shared" si="10"/>
        <v>772.72727272727275</v>
      </c>
      <c r="G577" s="59">
        <f t="shared" si="11"/>
        <v>2.1958950466588236</v>
      </c>
      <c r="H577" s="1" t="str">
        <f t="shared" si="12"/>
        <v>Tinggi</v>
      </c>
      <c r="I577" s="57"/>
      <c r="J577" s="57"/>
      <c r="K577" s="74">
        <f t="shared" si="13"/>
        <v>772.72727272727275</v>
      </c>
      <c r="L577" s="74">
        <f t="shared" si="14"/>
        <v>22.727272727272727</v>
      </c>
      <c r="M577" s="1">
        <f>25*30</f>
        <v>750</v>
      </c>
    </row>
    <row r="578" spans="1:13" x14ac:dyDescent="0.25">
      <c r="A578" s="1">
        <v>833</v>
      </c>
      <c r="B578" s="1" t="s">
        <v>3</v>
      </c>
      <c r="C578" s="1">
        <v>0</v>
      </c>
      <c r="D578" s="1">
        <v>757.21059300000002</v>
      </c>
      <c r="E578" s="1" t="s">
        <v>9</v>
      </c>
      <c r="F578" s="74">
        <f t="shared" si="10"/>
        <v>1226.060606060606</v>
      </c>
      <c r="G578" s="59">
        <f t="shared" si="11"/>
        <v>1.1116734855215029</v>
      </c>
      <c r="H578" s="1" t="str">
        <f t="shared" si="12"/>
        <v>Rendah</v>
      </c>
      <c r="I578" s="57"/>
      <c r="J578" s="57"/>
      <c r="K578" s="74">
        <f t="shared" si="13"/>
        <v>1226.060606060606</v>
      </c>
      <c r="L578" s="74">
        <f t="shared" si="14"/>
        <v>36.060606060606062</v>
      </c>
      <c r="M578" s="1">
        <f>35*34</f>
        <v>1190</v>
      </c>
    </row>
    <row r="579" spans="1:13" x14ac:dyDescent="0.25">
      <c r="A579" s="1">
        <v>837</v>
      </c>
      <c r="B579" s="1" t="s">
        <v>3</v>
      </c>
      <c r="C579" s="1">
        <v>0</v>
      </c>
      <c r="D579" s="1">
        <v>572.29617099999996</v>
      </c>
      <c r="E579" s="1" t="s">
        <v>9</v>
      </c>
      <c r="F579" s="74">
        <f t="shared" si="10"/>
        <v>991.15151515151513</v>
      </c>
      <c r="G579" s="59">
        <f t="shared" si="11"/>
        <v>1.0393296000183443</v>
      </c>
      <c r="H579" s="1" t="str">
        <f t="shared" si="12"/>
        <v>Rendah</v>
      </c>
      <c r="I579" s="57"/>
      <c r="J579" s="57"/>
      <c r="K579" s="74">
        <f t="shared" si="13"/>
        <v>991.15151515151513</v>
      </c>
      <c r="L579" s="74">
        <f t="shared" si="14"/>
        <v>29.151515151515152</v>
      </c>
      <c r="M579" s="1">
        <f>37*26</f>
        <v>962</v>
      </c>
    </row>
    <row r="580" spans="1:13" x14ac:dyDescent="0.25">
      <c r="A580" s="1">
        <v>838</v>
      </c>
      <c r="B580" s="1" t="s">
        <v>3</v>
      </c>
      <c r="C580" s="1">
        <v>0</v>
      </c>
      <c r="D580" s="1">
        <v>170.76095799999999</v>
      </c>
      <c r="E580" s="1" t="s">
        <v>9</v>
      </c>
      <c r="F580" s="74">
        <f t="shared" si="10"/>
        <v>1292</v>
      </c>
      <c r="G580" s="59">
        <f t="shared" si="11"/>
        <v>0.23790226346749227</v>
      </c>
      <c r="H580" s="1" t="str">
        <f t="shared" si="12"/>
        <v>Rendah</v>
      </c>
      <c r="I580" s="57"/>
      <c r="J580" s="57"/>
      <c r="K580" s="74">
        <f t="shared" si="13"/>
        <v>1292</v>
      </c>
      <c r="L580" s="74">
        <f t="shared" si="14"/>
        <v>38</v>
      </c>
      <c r="M580" s="1">
        <f>38*33</f>
        <v>1254</v>
      </c>
    </row>
    <row r="581" spans="1:13" x14ac:dyDescent="0.25">
      <c r="A581" s="1">
        <v>840</v>
      </c>
      <c r="B581" s="1" t="s">
        <v>3</v>
      </c>
      <c r="C581" s="1">
        <v>0</v>
      </c>
      <c r="D581" s="1">
        <v>77.276349999999994</v>
      </c>
      <c r="E581" s="1" t="s">
        <v>9</v>
      </c>
      <c r="F581" s="74">
        <f t="shared" si="10"/>
        <v>1730.909090909091</v>
      </c>
      <c r="G581" s="59">
        <f t="shared" si="11"/>
        <v>8.0360910189075624E-2</v>
      </c>
      <c r="H581" s="1" t="str">
        <f t="shared" si="12"/>
        <v>Rendah</v>
      </c>
      <c r="I581" s="57"/>
      <c r="J581" s="57"/>
      <c r="K581" s="74">
        <f t="shared" si="13"/>
        <v>1730.909090909091</v>
      </c>
      <c r="L581" s="74">
        <f t="shared" si="14"/>
        <v>50.909090909090907</v>
      </c>
      <c r="M581" s="1">
        <f>42*40</f>
        <v>1680</v>
      </c>
    </row>
    <row r="582" spans="1:13" x14ac:dyDescent="0.25">
      <c r="A582" s="1">
        <v>853</v>
      </c>
      <c r="B582" s="1" t="s">
        <v>3</v>
      </c>
      <c r="C582" s="1">
        <v>0</v>
      </c>
      <c r="D582" s="1">
        <v>506.96785999999997</v>
      </c>
      <c r="E582" s="1" t="s">
        <v>9</v>
      </c>
      <c r="F582" s="74">
        <f t="shared" si="10"/>
        <v>838.66666666666663</v>
      </c>
      <c r="G582" s="59">
        <f t="shared" si="11"/>
        <v>1.0880868219395867</v>
      </c>
      <c r="H582" s="1" t="str">
        <f t="shared" si="12"/>
        <v>Rendah</v>
      </c>
      <c r="I582" s="57"/>
      <c r="J582" s="57"/>
      <c r="K582" s="74">
        <f t="shared" si="13"/>
        <v>838.66666666666663</v>
      </c>
      <c r="L582" s="74">
        <f t="shared" si="14"/>
        <v>24.666666666666668</v>
      </c>
      <c r="M582" s="1">
        <f>22*37</f>
        <v>814</v>
      </c>
    </row>
    <row r="583" spans="1:13" x14ac:dyDescent="0.25">
      <c r="A583" s="1">
        <v>854</v>
      </c>
      <c r="B583" s="1" t="s">
        <v>3</v>
      </c>
      <c r="C583" s="1">
        <v>0</v>
      </c>
      <c r="D583" s="1">
        <v>462.95455500000003</v>
      </c>
      <c r="E583" s="1" t="s">
        <v>9</v>
      </c>
      <c r="F583" s="74">
        <f t="shared" si="10"/>
        <v>417.27272727272725</v>
      </c>
      <c r="G583" s="59">
        <f t="shared" si="11"/>
        <v>1.9970588647058827</v>
      </c>
      <c r="H583" s="1" t="str">
        <f t="shared" si="12"/>
        <v>Sedang</v>
      </c>
      <c r="I583" s="57"/>
      <c r="J583" s="57"/>
      <c r="K583" s="74">
        <f t="shared" si="13"/>
        <v>417.27272727272725</v>
      </c>
      <c r="L583" s="74">
        <f t="shared" si="14"/>
        <v>12.272727272727273</v>
      </c>
      <c r="M583" s="1">
        <f>27*15</f>
        <v>405</v>
      </c>
    </row>
    <row r="584" spans="1:13" x14ac:dyDescent="0.25">
      <c r="A584" s="1">
        <v>855</v>
      </c>
      <c r="B584" s="1" t="s">
        <v>3</v>
      </c>
      <c r="C584" s="1">
        <v>0</v>
      </c>
      <c r="D584" s="1">
        <v>2623.3293389999999</v>
      </c>
      <c r="E584" s="1" t="s">
        <v>9</v>
      </c>
      <c r="F584" s="74">
        <f t="shared" si="10"/>
        <v>840.72727272727275</v>
      </c>
      <c r="G584" s="59">
        <f t="shared" si="11"/>
        <v>5.6165571920631487</v>
      </c>
      <c r="H584" s="1" t="str">
        <f t="shared" si="12"/>
        <v>Tinggi</v>
      </c>
      <c r="I584" s="57"/>
      <c r="J584" s="57"/>
      <c r="K584" s="74">
        <f t="shared" si="13"/>
        <v>840.72727272727275</v>
      </c>
      <c r="L584" s="74">
        <f t="shared" si="14"/>
        <v>24.727272727272727</v>
      </c>
      <c r="M584" s="1">
        <f>17*48</f>
        <v>816</v>
      </c>
    </row>
    <row r="585" spans="1:13" x14ac:dyDescent="0.25">
      <c r="A585" s="1">
        <v>856</v>
      </c>
      <c r="B585" s="1" t="s">
        <v>3</v>
      </c>
      <c r="C585" s="1">
        <v>0</v>
      </c>
      <c r="D585" s="1">
        <v>361.883284</v>
      </c>
      <c r="E585" s="1" t="s">
        <v>9</v>
      </c>
      <c r="F585" s="74">
        <f t="shared" ref="F585:F602" si="15">K585</f>
        <v>782</v>
      </c>
      <c r="G585" s="59">
        <f t="shared" ref="G585:G602" si="16">(D585*1.8)/F585</f>
        <v>0.83297942608695652</v>
      </c>
      <c r="H585" s="1" t="str">
        <f t="shared" ref="H585:H602" si="17">IF(G585&gt;2,"Tinggi",IF(AND(G585&gt;1.8,G585&lt;2),"Sedang",IF(AND(G585&gt;0,G585&lt;1.8),"Rendah","Rendah")))</f>
        <v>Rendah</v>
      </c>
      <c r="I585" s="57"/>
      <c r="J585" s="57"/>
      <c r="K585" s="74">
        <f t="shared" ref="K585:K602" si="18">SUM(L585:M585)</f>
        <v>782</v>
      </c>
      <c r="L585" s="74">
        <f t="shared" ref="L585:L602" si="19">M585/33</f>
        <v>23</v>
      </c>
      <c r="M585" s="1">
        <f>69*11</f>
        <v>759</v>
      </c>
    </row>
    <row r="586" spans="1:13" x14ac:dyDescent="0.25">
      <c r="A586" s="1">
        <v>857</v>
      </c>
      <c r="B586" s="1" t="s">
        <v>3</v>
      </c>
      <c r="C586" s="1">
        <v>0</v>
      </c>
      <c r="D586" s="1">
        <v>131.07490100000001</v>
      </c>
      <c r="E586" s="1" t="s">
        <v>9</v>
      </c>
      <c r="F586" s="74">
        <f t="shared" si="15"/>
        <v>2142</v>
      </c>
      <c r="G586" s="59">
        <f t="shared" si="16"/>
        <v>0.11014697563025212</v>
      </c>
      <c r="H586" s="1" t="str">
        <f t="shared" si="17"/>
        <v>Rendah</v>
      </c>
      <c r="I586" s="57"/>
      <c r="J586" s="57"/>
      <c r="K586" s="74">
        <f t="shared" si="18"/>
        <v>2142</v>
      </c>
      <c r="L586" s="74">
        <f t="shared" si="19"/>
        <v>63</v>
      </c>
      <c r="M586" s="1">
        <f>33*63</f>
        <v>2079</v>
      </c>
    </row>
    <row r="587" spans="1:13" x14ac:dyDescent="0.25">
      <c r="A587" s="1">
        <v>858</v>
      </c>
      <c r="B587" s="1" t="s">
        <v>3</v>
      </c>
      <c r="C587" s="1">
        <v>0</v>
      </c>
      <c r="D587" s="1">
        <v>339.94243599999999</v>
      </c>
      <c r="E587" s="1" t="s">
        <v>9</v>
      </c>
      <c r="F587" s="74">
        <f t="shared" si="15"/>
        <v>2410.909090909091</v>
      </c>
      <c r="G587" s="59">
        <f t="shared" si="16"/>
        <v>0.25380317619909498</v>
      </c>
      <c r="H587" s="1" t="str">
        <f t="shared" si="17"/>
        <v>Rendah</v>
      </c>
      <c r="I587" s="57"/>
      <c r="J587" s="57"/>
      <c r="K587" s="74">
        <f t="shared" si="18"/>
        <v>2410.909090909091</v>
      </c>
      <c r="L587" s="74">
        <f t="shared" si="19"/>
        <v>70.909090909090907</v>
      </c>
      <c r="M587" s="1">
        <f>39*60</f>
        <v>2340</v>
      </c>
    </row>
    <row r="588" spans="1:13" x14ac:dyDescent="0.25">
      <c r="A588" s="1">
        <v>859</v>
      </c>
      <c r="B588" s="1" t="s">
        <v>3</v>
      </c>
      <c r="C588" s="1">
        <v>0</v>
      </c>
      <c r="D588" s="1">
        <v>219.51261299999999</v>
      </c>
      <c r="E588" s="1" t="s">
        <v>9</v>
      </c>
      <c r="F588" s="74">
        <f t="shared" si="15"/>
        <v>2706.6060606060605</v>
      </c>
      <c r="G588" s="59">
        <f t="shared" si="16"/>
        <v>0.14598456315860184</v>
      </c>
      <c r="H588" s="1" t="str">
        <f t="shared" si="17"/>
        <v>Rendah</v>
      </c>
      <c r="I588" s="57"/>
      <c r="J588" s="57"/>
      <c r="K588" s="74">
        <f t="shared" si="18"/>
        <v>2706.6060606060605</v>
      </c>
      <c r="L588" s="74">
        <f t="shared" si="19"/>
        <v>79.606060606060609</v>
      </c>
      <c r="M588" s="1">
        <f>37*71</f>
        <v>2627</v>
      </c>
    </row>
    <row r="589" spans="1:13" x14ac:dyDescent="0.25">
      <c r="A589" s="1">
        <v>860</v>
      </c>
      <c r="B589" s="1" t="s">
        <v>3</v>
      </c>
      <c r="C589" s="1">
        <v>0</v>
      </c>
      <c r="D589" s="1">
        <v>1423.956981</v>
      </c>
      <c r="E589" s="1" t="s">
        <v>9</v>
      </c>
      <c r="F589" s="74">
        <f t="shared" si="15"/>
        <v>1854.5454545454545</v>
      </c>
      <c r="G589" s="59">
        <f t="shared" si="16"/>
        <v>1.3820758933235295</v>
      </c>
      <c r="H589" s="1" t="str">
        <f t="shared" si="17"/>
        <v>Rendah</v>
      </c>
      <c r="I589" s="57"/>
      <c r="J589" s="57"/>
      <c r="K589" s="74">
        <f t="shared" si="18"/>
        <v>1854.5454545454545</v>
      </c>
      <c r="L589" s="74">
        <f t="shared" si="19"/>
        <v>54.545454545454547</v>
      </c>
      <c r="M589" s="1">
        <f>72*25</f>
        <v>1800</v>
      </c>
    </row>
    <row r="590" spans="1:13" x14ac:dyDescent="0.25">
      <c r="A590" s="1">
        <v>861</v>
      </c>
      <c r="B590" s="1" t="s">
        <v>3</v>
      </c>
      <c r="C590" s="1">
        <v>0</v>
      </c>
      <c r="D590" s="1">
        <v>1642.9342329999999</v>
      </c>
      <c r="E590" s="1" t="s">
        <v>9</v>
      </c>
      <c r="F590" s="74">
        <f t="shared" si="15"/>
        <v>2544.848484848485</v>
      </c>
      <c r="G590" s="59">
        <f t="shared" si="16"/>
        <v>1.1620658899761849</v>
      </c>
      <c r="H590" s="1" t="str">
        <f t="shared" si="17"/>
        <v>Rendah</v>
      </c>
      <c r="I590" s="57"/>
      <c r="J590" s="57"/>
      <c r="K590" s="74">
        <f t="shared" si="18"/>
        <v>2544.848484848485</v>
      </c>
      <c r="L590" s="74">
        <f t="shared" si="19"/>
        <v>74.848484848484844</v>
      </c>
      <c r="M590" s="1">
        <f>65*38</f>
        <v>2470</v>
      </c>
    </row>
    <row r="591" spans="1:13" x14ac:dyDescent="0.25">
      <c r="A591" s="1">
        <v>862</v>
      </c>
      <c r="B591" s="1" t="s">
        <v>3</v>
      </c>
      <c r="C591" s="1">
        <v>0</v>
      </c>
      <c r="D591" s="1">
        <v>1461.0748309999999</v>
      </c>
      <c r="E591" s="1" t="s">
        <v>9</v>
      </c>
      <c r="F591" s="74">
        <f t="shared" si="15"/>
        <v>1195.1515151515152</v>
      </c>
      <c r="G591" s="59">
        <f t="shared" si="16"/>
        <v>2.2005031683924949</v>
      </c>
      <c r="H591" s="1" t="str">
        <f t="shared" si="17"/>
        <v>Tinggi</v>
      </c>
      <c r="I591" s="57"/>
      <c r="J591" s="57"/>
      <c r="K591" s="74">
        <f t="shared" si="18"/>
        <v>1195.1515151515152</v>
      </c>
      <c r="L591" s="74">
        <f t="shared" si="19"/>
        <v>35.151515151515149</v>
      </c>
      <c r="M591" s="1">
        <f>40*29</f>
        <v>1160</v>
      </c>
    </row>
    <row r="592" spans="1:13" x14ac:dyDescent="0.25">
      <c r="A592" s="1">
        <v>864</v>
      </c>
      <c r="B592" s="1" t="s">
        <v>3</v>
      </c>
      <c r="C592" s="1">
        <v>0</v>
      </c>
      <c r="D592" s="1">
        <v>942.77182300000004</v>
      </c>
      <c r="E592" s="1" t="s">
        <v>9</v>
      </c>
      <c r="F592" s="74">
        <f t="shared" si="15"/>
        <v>797.4545454545455</v>
      </c>
      <c r="G592" s="59">
        <f t="shared" si="16"/>
        <v>2.1280075348153216</v>
      </c>
      <c r="H592" s="1" t="str">
        <f t="shared" si="17"/>
        <v>Tinggi</v>
      </c>
      <c r="I592" s="57"/>
      <c r="J592" s="57"/>
      <c r="K592" s="74">
        <f t="shared" si="18"/>
        <v>797.4545454545455</v>
      </c>
      <c r="L592" s="74">
        <f t="shared" si="19"/>
        <v>23.454545454545453</v>
      </c>
      <c r="M592" s="1">
        <f>43*18</f>
        <v>774</v>
      </c>
    </row>
    <row r="593" spans="1:13" x14ac:dyDescent="0.25">
      <c r="A593" s="1">
        <v>871</v>
      </c>
      <c r="B593" s="1" t="s">
        <v>3</v>
      </c>
      <c r="C593" s="1">
        <v>0</v>
      </c>
      <c r="D593" s="1">
        <v>418.12359600000002</v>
      </c>
      <c r="E593" s="1" t="s">
        <v>9</v>
      </c>
      <c r="F593" s="74">
        <f t="shared" si="15"/>
        <v>763.4545454545455</v>
      </c>
      <c r="G593" s="59">
        <f t="shared" si="16"/>
        <v>0.98581176480114319</v>
      </c>
      <c r="H593" s="1" t="str">
        <f t="shared" si="17"/>
        <v>Rendah</v>
      </c>
      <c r="I593" s="57"/>
      <c r="J593" s="57"/>
      <c r="K593" s="74">
        <f t="shared" si="18"/>
        <v>763.4545454545455</v>
      </c>
      <c r="L593" s="74">
        <f t="shared" si="19"/>
        <v>22.454545454545453</v>
      </c>
      <c r="M593" s="1">
        <f>39*19</f>
        <v>741</v>
      </c>
    </row>
    <row r="594" spans="1:13" x14ac:dyDescent="0.25">
      <c r="A594" s="1">
        <v>872</v>
      </c>
      <c r="B594" s="1" t="s">
        <v>3</v>
      </c>
      <c r="C594" s="1">
        <v>0</v>
      </c>
      <c r="D594" s="1">
        <v>336.49260900000002</v>
      </c>
      <c r="E594" s="1" t="s">
        <v>9</v>
      </c>
      <c r="F594" s="74">
        <f t="shared" si="15"/>
        <v>472.90909090909093</v>
      </c>
      <c r="G594" s="59">
        <f t="shared" si="16"/>
        <v>1.280767715916955</v>
      </c>
      <c r="H594" s="1" t="str">
        <f t="shared" si="17"/>
        <v>Rendah</v>
      </c>
      <c r="I594" s="57"/>
      <c r="J594" s="57"/>
      <c r="K594" s="74">
        <f t="shared" si="18"/>
        <v>472.90909090909093</v>
      </c>
      <c r="L594" s="74">
        <f t="shared" si="19"/>
        <v>13.909090909090908</v>
      </c>
      <c r="M594" s="1">
        <f>27*17</f>
        <v>459</v>
      </c>
    </row>
    <row r="595" spans="1:13" x14ac:dyDescent="0.25">
      <c r="A595" s="1">
        <v>873</v>
      </c>
      <c r="B595" s="1" t="s">
        <v>3</v>
      </c>
      <c r="C595" s="1">
        <v>0</v>
      </c>
      <c r="D595" s="1">
        <v>751.73761500000001</v>
      </c>
      <c r="E595" s="1" t="s">
        <v>9</v>
      </c>
      <c r="F595" s="74">
        <f t="shared" si="15"/>
        <v>906.66666666666663</v>
      </c>
      <c r="G595" s="59">
        <f t="shared" si="16"/>
        <v>1.4924202650735297</v>
      </c>
      <c r="H595" s="1" t="str">
        <f t="shared" si="17"/>
        <v>Rendah</v>
      </c>
      <c r="I595" s="57"/>
      <c r="J595" s="57"/>
      <c r="K595" s="74">
        <f t="shared" si="18"/>
        <v>906.66666666666663</v>
      </c>
      <c r="L595" s="74">
        <f t="shared" si="19"/>
        <v>26.666666666666668</v>
      </c>
      <c r="M595" s="1">
        <f>44*20</f>
        <v>880</v>
      </c>
    </row>
    <row r="596" spans="1:13" x14ac:dyDescent="0.25">
      <c r="A596" s="1">
        <v>876</v>
      </c>
      <c r="B596" s="1" t="s">
        <v>3</v>
      </c>
      <c r="C596" s="1">
        <v>0</v>
      </c>
      <c r="D596" s="1">
        <v>647.89932399999998</v>
      </c>
      <c r="E596" s="1" t="s">
        <v>9</v>
      </c>
      <c r="F596" s="74">
        <f t="shared" si="15"/>
        <v>1284.7878787878788</v>
      </c>
      <c r="G596" s="59">
        <f t="shared" si="16"/>
        <v>0.90771309603283168</v>
      </c>
      <c r="H596" s="1" t="str">
        <f t="shared" si="17"/>
        <v>Rendah</v>
      </c>
      <c r="I596" s="57"/>
      <c r="J596" s="57"/>
      <c r="K596" s="74">
        <f t="shared" si="18"/>
        <v>1284.7878787878788</v>
      </c>
      <c r="L596" s="74">
        <f t="shared" si="19"/>
        <v>37.787878787878789</v>
      </c>
      <c r="M596" s="1">
        <f>43*29</f>
        <v>1247</v>
      </c>
    </row>
    <row r="597" spans="1:13" x14ac:dyDescent="0.25">
      <c r="A597" s="1">
        <v>877</v>
      </c>
      <c r="B597" s="1" t="s">
        <v>3</v>
      </c>
      <c r="C597" s="1">
        <v>0</v>
      </c>
      <c r="D597" s="1">
        <v>632.34753499999999</v>
      </c>
      <c r="E597" s="1" t="s">
        <v>9</v>
      </c>
      <c r="F597" s="74">
        <f t="shared" si="15"/>
        <v>886.06060606060601</v>
      </c>
      <c r="G597" s="59">
        <f t="shared" si="16"/>
        <v>1.2845910936730507</v>
      </c>
      <c r="H597" s="1" t="str">
        <f t="shared" si="17"/>
        <v>Rendah</v>
      </c>
      <c r="I597" s="57"/>
      <c r="J597" s="57"/>
      <c r="K597" s="74">
        <f t="shared" si="18"/>
        <v>886.06060606060601</v>
      </c>
      <c r="L597" s="74">
        <f t="shared" si="19"/>
        <v>26.060606060606062</v>
      </c>
      <c r="M597" s="1">
        <f>43*20</f>
        <v>860</v>
      </c>
    </row>
    <row r="598" spans="1:13" x14ac:dyDescent="0.25">
      <c r="A598" s="1">
        <v>883</v>
      </c>
      <c r="B598" s="1" t="s">
        <v>3</v>
      </c>
      <c r="C598" s="1">
        <v>0</v>
      </c>
      <c r="D598" s="1">
        <v>200.246816</v>
      </c>
      <c r="E598" s="1" t="s">
        <v>9</v>
      </c>
      <c r="F598" s="74">
        <f t="shared" si="15"/>
        <v>782</v>
      </c>
      <c r="G598" s="59">
        <f t="shared" si="16"/>
        <v>0.46092617493606136</v>
      </c>
      <c r="H598" s="1" t="str">
        <f t="shared" si="17"/>
        <v>Rendah</v>
      </c>
      <c r="I598" s="57"/>
      <c r="J598" s="57"/>
      <c r="K598" s="74">
        <f t="shared" si="18"/>
        <v>782</v>
      </c>
      <c r="L598" s="74">
        <f t="shared" si="19"/>
        <v>23</v>
      </c>
      <c r="M598" s="1">
        <f>33*23</f>
        <v>759</v>
      </c>
    </row>
    <row r="599" spans="1:13" x14ac:dyDescent="0.25">
      <c r="A599" s="1">
        <v>886</v>
      </c>
      <c r="B599" s="1" t="s">
        <v>3</v>
      </c>
      <c r="C599" s="1">
        <v>0</v>
      </c>
      <c r="D599" s="1">
        <v>229.84477000000001</v>
      </c>
      <c r="E599" s="1" t="s">
        <v>9</v>
      </c>
      <c r="F599" s="74">
        <f t="shared" si="15"/>
        <v>937.57575757575762</v>
      </c>
      <c r="G599" s="59">
        <f t="shared" si="16"/>
        <v>0.44126630051712995</v>
      </c>
      <c r="H599" s="1" t="str">
        <f t="shared" si="17"/>
        <v>Rendah</v>
      </c>
      <c r="I599" s="57"/>
      <c r="J599" s="57"/>
      <c r="K599" s="74">
        <f t="shared" si="18"/>
        <v>937.57575757575762</v>
      </c>
      <c r="L599" s="74">
        <f t="shared" si="19"/>
        <v>27.575757575757574</v>
      </c>
      <c r="M599" s="1">
        <f>26*35</f>
        <v>910</v>
      </c>
    </row>
    <row r="600" spans="1:13" x14ac:dyDescent="0.25">
      <c r="A600" s="1">
        <v>887</v>
      </c>
      <c r="B600" s="1" t="s">
        <v>3</v>
      </c>
      <c r="C600" s="1">
        <v>0</v>
      </c>
      <c r="D600" s="1">
        <v>280.69052499999998</v>
      </c>
      <c r="E600" s="1" t="s">
        <v>9</v>
      </c>
      <c r="F600" s="74">
        <f t="shared" si="15"/>
        <v>1421.8181818181818</v>
      </c>
      <c r="G600" s="59">
        <f t="shared" si="16"/>
        <v>0.35534989737851663</v>
      </c>
      <c r="H600" s="1" t="str">
        <f t="shared" si="17"/>
        <v>Rendah</v>
      </c>
      <c r="I600" s="57"/>
      <c r="J600" s="57"/>
      <c r="K600" s="74">
        <f t="shared" si="18"/>
        <v>1421.8181818181818</v>
      </c>
      <c r="L600" s="74">
        <f t="shared" si="19"/>
        <v>41.81818181818182</v>
      </c>
      <c r="M600" s="1">
        <f>60*23</f>
        <v>1380</v>
      </c>
    </row>
    <row r="601" spans="1:13" x14ac:dyDescent="0.25">
      <c r="A601" s="1">
        <v>3101</v>
      </c>
      <c r="B601" s="1" t="s">
        <v>3</v>
      </c>
      <c r="C601" s="1">
        <v>0</v>
      </c>
      <c r="D601" s="1">
        <v>468.138397</v>
      </c>
      <c r="E601" s="1" t="s">
        <v>9</v>
      </c>
      <c r="F601" s="74">
        <f t="shared" si="15"/>
        <v>1817.4545454545455</v>
      </c>
      <c r="G601" s="59">
        <f t="shared" si="16"/>
        <v>0.46364247001800718</v>
      </c>
      <c r="H601" s="1" t="str">
        <f t="shared" si="17"/>
        <v>Rendah</v>
      </c>
      <c r="I601" s="57"/>
      <c r="J601" s="57"/>
      <c r="K601" s="74">
        <f t="shared" si="18"/>
        <v>1817.4545454545455</v>
      </c>
      <c r="L601" s="74">
        <f t="shared" si="19"/>
        <v>53.454545454545453</v>
      </c>
      <c r="M601" s="1">
        <f>63*28</f>
        <v>1764</v>
      </c>
    </row>
    <row r="602" spans="1:13" x14ac:dyDescent="0.25">
      <c r="A602" s="1">
        <v>3105</v>
      </c>
      <c r="B602" s="1" t="s">
        <v>3</v>
      </c>
      <c r="C602" s="1">
        <v>0</v>
      </c>
      <c r="D602" s="1">
        <v>428.91830900000002</v>
      </c>
      <c r="E602" s="1" t="s">
        <v>9</v>
      </c>
      <c r="F602" s="74">
        <f t="shared" si="15"/>
        <v>1549.5757575757575</v>
      </c>
      <c r="G602" s="59">
        <f t="shared" si="16"/>
        <v>0.49823505073920532</v>
      </c>
      <c r="H602" s="1" t="str">
        <f t="shared" si="17"/>
        <v>Rendah</v>
      </c>
      <c r="I602" s="57"/>
      <c r="J602" s="57"/>
      <c r="K602" s="74">
        <f t="shared" si="18"/>
        <v>1549.5757575757575</v>
      </c>
      <c r="L602" s="74">
        <f t="shared" si="19"/>
        <v>45.575757575757578</v>
      </c>
      <c r="M602" s="1">
        <f>47*32</f>
        <v>1504</v>
      </c>
    </row>
    <row r="603" spans="1:13" hidden="1" x14ac:dyDescent="0.25">
      <c r="A603" s="10">
        <v>719</v>
      </c>
      <c r="B603" s="10" t="s">
        <v>3</v>
      </c>
      <c r="C603" s="10">
        <v>0</v>
      </c>
      <c r="D603" s="10">
        <v>913.53509299999996</v>
      </c>
      <c r="E603" s="10" t="s">
        <v>10</v>
      </c>
      <c r="F603" s="10"/>
      <c r="G603" s="10"/>
      <c r="I603"/>
      <c r="J603"/>
      <c r="M603">
        <f>36*41</f>
        <v>1476</v>
      </c>
    </row>
    <row r="604" spans="1:13" hidden="1" x14ac:dyDescent="0.25">
      <c r="A604" s="1">
        <v>797</v>
      </c>
      <c r="B604" s="1" t="s">
        <v>3</v>
      </c>
      <c r="C604" s="1">
        <v>0</v>
      </c>
      <c r="D604" s="1">
        <v>1805.598369</v>
      </c>
      <c r="E604" s="1" t="s">
        <v>10</v>
      </c>
      <c r="F604" s="1"/>
      <c r="G604" s="1"/>
      <c r="I604"/>
      <c r="J604"/>
    </row>
    <row r="605" spans="1:13" hidden="1" x14ac:dyDescent="0.25">
      <c r="A605" s="1">
        <v>798</v>
      </c>
      <c r="B605" s="1" t="s">
        <v>3</v>
      </c>
      <c r="C605" s="1">
        <v>0</v>
      </c>
      <c r="D605" s="1">
        <v>367.27224000000001</v>
      </c>
      <c r="E605" s="1" t="s">
        <v>10</v>
      </c>
      <c r="F605" s="1"/>
      <c r="G605" s="1"/>
      <c r="I605"/>
      <c r="J605"/>
    </row>
    <row r="606" spans="1:13" hidden="1" x14ac:dyDescent="0.25">
      <c r="A606" s="1">
        <v>799</v>
      </c>
      <c r="B606" s="1" t="s">
        <v>3</v>
      </c>
      <c r="C606" s="1">
        <v>0</v>
      </c>
      <c r="D606" s="1">
        <v>306.31781699999999</v>
      </c>
      <c r="E606" s="1" t="s">
        <v>10</v>
      </c>
      <c r="F606" s="1"/>
      <c r="G606" s="1"/>
      <c r="I606"/>
      <c r="J606"/>
    </row>
    <row r="607" spans="1:13" hidden="1" x14ac:dyDescent="0.25">
      <c r="A607" s="1">
        <v>800</v>
      </c>
      <c r="B607" s="1" t="s">
        <v>3</v>
      </c>
      <c r="C607" s="1">
        <v>0</v>
      </c>
      <c r="D607" s="1">
        <v>299.39576</v>
      </c>
      <c r="E607" s="1" t="s">
        <v>10</v>
      </c>
      <c r="F607" s="1"/>
      <c r="G607" s="1"/>
      <c r="I607"/>
      <c r="J607"/>
    </row>
    <row r="608" spans="1:13" hidden="1" x14ac:dyDescent="0.25">
      <c r="A608" s="1">
        <v>801</v>
      </c>
      <c r="B608" s="1" t="s">
        <v>3</v>
      </c>
      <c r="C608" s="1">
        <v>0</v>
      </c>
      <c r="D608" s="1">
        <v>294.98266899999999</v>
      </c>
      <c r="E608" s="1" t="s">
        <v>10</v>
      </c>
      <c r="F608" s="1"/>
      <c r="G608" s="1"/>
      <c r="I608"/>
      <c r="J608"/>
    </row>
    <row r="609" spans="1:10" hidden="1" x14ac:dyDescent="0.25">
      <c r="A609" s="1">
        <v>802</v>
      </c>
      <c r="B609" s="1" t="s">
        <v>3</v>
      </c>
      <c r="C609" s="1">
        <v>0</v>
      </c>
      <c r="D609" s="1">
        <v>693.29075699999999</v>
      </c>
      <c r="E609" s="1" t="s">
        <v>10</v>
      </c>
      <c r="F609" s="1"/>
      <c r="G609" s="1"/>
      <c r="I609"/>
      <c r="J609"/>
    </row>
    <row r="610" spans="1:10" hidden="1" x14ac:dyDescent="0.25">
      <c r="A610" s="1">
        <v>803</v>
      </c>
      <c r="B610" s="1" t="s">
        <v>3</v>
      </c>
      <c r="C610" s="1">
        <v>0</v>
      </c>
      <c r="D610" s="1">
        <v>174.565271</v>
      </c>
      <c r="E610" s="1" t="s">
        <v>10</v>
      </c>
      <c r="F610" s="1"/>
      <c r="G610" s="1"/>
      <c r="I610"/>
      <c r="J610"/>
    </row>
    <row r="611" spans="1:10" hidden="1" x14ac:dyDescent="0.25">
      <c r="A611" s="1">
        <v>804</v>
      </c>
      <c r="B611" s="1" t="s">
        <v>3</v>
      </c>
      <c r="C611" s="1">
        <v>0</v>
      </c>
      <c r="D611" s="1">
        <v>444.46913499999999</v>
      </c>
      <c r="E611" s="1" t="s">
        <v>10</v>
      </c>
      <c r="F611" s="1"/>
      <c r="G611" s="1"/>
      <c r="I611"/>
      <c r="J611"/>
    </row>
    <row r="612" spans="1:10" hidden="1" x14ac:dyDescent="0.25">
      <c r="A612" s="1">
        <v>805</v>
      </c>
      <c r="B612" s="1" t="s">
        <v>3</v>
      </c>
      <c r="C612" s="1">
        <v>0</v>
      </c>
      <c r="D612" s="1">
        <v>326.00871699999999</v>
      </c>
      <c r="E612" s="1" t="s">
        <v>10</v>
      </c>
      <c r="F612" s="1"/>
      <c r="G612" s="1"/>
      <c r="I612"/>
      <c r="J612"/>
    </row>
    <row r="613" spans="1:10" hidden="1" x14ac:dyDescent="0.25">
      <c r="A613" s="1">
        <v>806</v>
      </c>
      <c r="B613" s="1" t="s">
        <v>3</v>
      </c>
      <c r="C613" s="1">
        <v>0</v>
      </c>
      <c r="D613" s="1">
        <v>366.48101300000002</v>
      </c>
      <c r="E613" s="1" t="s">
        <v>10</v>
      </c>
      <c r="F613" s="1"/>
      <c r="G613" s="1"/>
      <c r="I613"/>
      <c r="J613"/>
    </row>
    <row r="614" spans="1:10" hidden="1" x14ac:dyDescent="0.25">
      <c r="A614" s="1">
        <v>807</v>
      </c>
      <c r="B614" s="1" t="s">
        <v>3</v>
      </c>
      <c r="C614" s="1">
        <v>0</v>
      </c>
      <c r="D614" s="1">
        <v>494.55744099999998</v>
      </c>
      <c r="E614" s="1" t="s">
        <v>10</v>
      </c>
      <c r="F614" s="1"/>
      <c r="G614" s="1"/>
      <c r="I614"/>
      <c r="J614"/>
    </row>
    <row r="615" spans="1:10" hidden="1" x14ac:dyDescent="0.25">
      <c r="A615" s="1">
        <v>808</v>
      </c>
      <c r="B615" s="1" t="s">
        <v>3</v>
      </c>
      <c r="C615" s="1">
        <v>0</v>
      </c>
      <c r="D615" s="1">
        <v>1413.2497739999999</v>
      </c>
      <c r="E615" s="1" t="s">
        <v>10</v>
      </c>
      <c r="F615" s="1"/>
      <c r="G615" s="1"/>
      <c r="I615"/>
      <c r="J615"/>
    </row>
    <row r="616" spans="1:10" hidden="1" x14ac:dyDescent="0.25">
      <c r="A616" s="1">
        <v>809</v>
      </c>
      <c r="B616" s="1" t="s">
        <v>3</v>
      </c>
      <c r="C616" s="1">
        <v>0</v>
      </c>
      <c r="D616" s="1">
        <v>578.37817299999995</v>
      </c>
      <c r="E616" s="1" t="s">
        <v>10</v>
      </c>
      <c r="F616" s="1"/>
      <c r="G616" s="1"/>
      <c r="I616"/>
      <c r="J616"/>
    </row>
    <row r="617" spans="1:10" hidden="1" x14ac:dyDescent="0.25">
      <c r="A617" s="1">
        <v>810</v>
      </c>
      <c r="B617" s="1" t="s">
        <v>3</v>
      </c>
      <c r="C617" s="1">
        <v>0</v>
      </c>
      <c r="D617" s="1">
        <v>124.151006</v>
      </c>
      <c r="E617" s="1" t="s">
        <v>10</v>
      </c>
      <c r="F617" s="1"/>
      <c r="G617" s="1"/>
      <c r="I617"/>
      <c r="J617"/>
    </row>
    <row r="618" spans="1:10" hidden="1" x14ac:dyDescent="0.25">
      <c r="A618" s="1">
        <v>811</v>
      </c>
      <c r="B618" s="1" t="s">
        <v>3</v>
      </c>
      <c r="C618" s="1">
        <v>0</v>
      </c>
      <c r="D618" s="1">
        <v>304.72731199999998</v>
      </c>
      <c r="E618" s="1" t="s">
        <v>10</v>
      </c>
      <c r="F618" s="1"/>
      <c r="G618" s="1"/>
      <c r="I618"/>
      <c r="J618"/>
    </row>
    <row r="619" spans="1:10" hidden="1" x14ac:dyDescent="0.25">
      <c r="A619" s="1">
        <v>812</v>
      </c>
      <c r="B619" s="1" t="s">
        <v>3</v>
      </c>
      <c r="C619" s="1">
        <v>0</v>
      </c>
      <c r="D619" s="1">
        <v>94.646247000000002</v>
      </c>
      <c r="E619" s="1" t="s">
        <v>10</v>
      </c>
      <c r="F619" s="1"/>
      <c r="G619" s="1"/>
      <c r="I619"/>
      <c r="J619"/>
    </row>
    <row r="620" spans="1:10" hidden="1" x14ac:dyDescent="0.25">
      <c r="A620" s="1">
        <v>813</v>
      </c>
      <c r="B620" s="1" t="s">
        <v>3</v>
      </c>
      <c r="C620" s="1">
        <v>0</v>
      </c>
      <c r="D620" s="1">
        <v>167.06881200000001</v>
      </c>
      <c r="E620" s="1" t="s">
        <v>10</v>
      </c>
      <c r="F620" s="1"/>
      <c r="G620" s="1"/>
      <c r="I620"/>
      <c r="J620"/>
    </row>
    <row r="621" spans="1:10" hidden="1" x14ac:dyDescent="0.25">
      <c r="A621" s="1">
        <v>814</v>
      </c>
      <c r="B621" s="1" t="s">
        <v>3</v>
      </c>
      <c r="C621" s="1">
        <v>0</v>
      </c>
      <c r="D621" s="1">
        <v>102.84854799999999</v>
      </c>
      <c r="E621" s="1" t="s">
        <v>10</v>
      </c>
      <c r="F621" s="1"/>
      <c r="G621" s="1"/>
      <c r="I621"/>
      <c r="J621"/>
    </row>
    <row r="622" spans="1:10" hidden="1" x14ac:dyDescent="0.25">
      <c r="A622" s="1">
        <v>815</v>
      </c>
      <c r="B622" s="1" t="s">
        <v>3</v>
      </c>
      <c r="C622" s="1">
        <v>0</v>
      </c>
      <c r="D622" s="1">
        <v>2365.1060969999999</v>
      </c>
      <c r="E622" s="1" t="s">
        <v>10</v>
      </c>
      <c r="F622" s="1"/>
      <c r="G622" s="1"/>
      <c r="I622"/>
      <c r="J622"/>
    </row>
    <row r="623" spans="1:10" hidden="1" x14ac:dyDescent="0.25">
      <c r="A623" s="1">
        <v>816</v>
      </c>
      <c r="B623" s="1" t="s">
        <v>3</v>
      </c>
      <c r="C623" s="1">
        <v>0</v>
      </c>
      <c r="D623" s="1">
        <v>272.312093</v>
      </c>
      <c r="E623" s="1" t="s">
        <v>10</v>
      </c>
      <c r="F623" s="1"/>
      <c r="G623" s="1"/>
      <c r="I623"/>
      <c r="J623"/>
    </row>
    <row r="624" spans="1:10" hidden="1" x14ac:dyDescent="0.25">
      <c r="A624" s="1">
        <v>817</v>
      </c>
      <c r="B624" s="1" t="s">
        <v>3</v>
      </c>
      <c r="C624" s="1">
        <v>0</v>
      </c>
      <c r="D624" s="1">
        <v>372.67589700000002</v>
      </c>
      <c r="E624" s="1" t="s">
        <v>10</v>
      </c>
      <c r="F624" s="1"/>
      <c r="G624" s="1"/>
      <c r="I624"/>
      <c r="J624"/>
    </row>
    <row r="625" spans="1:10" hidden="1" x14ac:dyDescent="0.25">
      <c r="A625" s="1">
        <v>818</v>
      </c>
      <c r="B625" s="1" t="s">
        <v>3</v>
      </c>
      <c r="C625" s="1">
        <v>0</v>
      </c>
      <c r="D625" s="1">
        <v>162.44740100000001</v>
      </c>
      <c r="E625" s="1" t="s">
        <v>10</v>
      </c>
      <c r="F625" s="1"/>
      <c r="G625" s="1"/>
      <c r="I625"/>
      <c r="J625"/>
    </row>
    <row r="626" spans="1:10" hidden="1" x14ac:dyDescent="0.25">
      <c r="A626" s="1">
        <v>819</v>
      </c>
      <c r="B626" s="1" t="s">
        <v>3</v>
      </c>
      <c r="C626" s="1">
        <v>0</v>
      </c>
      <c r="D626" s="1">
        <v>59.214855</v>
      </c>
      <c r="E626" s="1" t="s">
        <v>10</v>
      </c>
      <c r="F626" s="1"/>
      <c r="G626" s="1"/>
      <c r="I626"/>
      <c r="J626"/>
    </row>
    <row r="627" spans="1:10" hidden="1" x14ac:dyDescent="0.25">
      <c r="A627" s="1">
        <v>888</v>
      </c>
      <c r="B627" s="1" t="s">
        <v>3</v>
      </c>
      <c r="C627" s="1">
        <v>0</v>
      </c>
      <c r="D627" s="1">
        <v>144.019105</v>
      </c>
      <c r="E627" s="1" t="s">
        <v>10</v>
      </c>
      <c r="F627" s="1"/>
      <c r="G627" s="1"/>
      <c r="I627"/>
      <c r="J627"/>
    </row>
    <row r="628" spans="1:10" hidden="1" x14ac:dyDescent="0.25">
      <c r="A628" s="1">
        <v>889</v>
      </c>
      <c r="B628" s="1" t="s">
        <v>3</v>
      </c>
      <c r="C628" s="1">
        <v>0</v>
      </c>
      <c r="D628" s="1">
        <v>551.46577200000002</v>
      </c>
      <c r="E628" s="1" t="s">
        <v>10</v>
      </c>
      <c r="F628" s="1"/>
      <c r="G628" s="1"/>
      <c r="I628"/>
      <c r="J628"/>
    </row>
    <row r="629" spans="1:10" hidden="1" x14ac:dyDescent="0.25">
      <c r="A629" s="1">
        <v>890</v>
      </c>
      <c r="B629" s="1" t="s">
        <v>3</v>
      </c>
      <c r="C629" s="1">
        <v>0</v>
      </c>
      <c r="D629" s="1">
        <v>1734.7505679999999</v>
      </c>
      <c r="E629" s="1" t="s">
        <v>10</v>
      </c>
      <c r="F629" s="1"/>
      <c r="G629" s="1"/>
      <c r="I629"/>
      <c r="J629"/>
    </row>
    <row r="630" spans="1:10" hidden="1" x14ac:dyDescent="0.25">
      <c r="A630" s="1">
        <v>891</v>
      </c>
      <c r="B630" s="1" t="s">
        <v>3</v>
      </c>
      <c r="C630" s="1">
        <v>0</v>
      </c>
      <c r="D630" s="1">
        <v>178.57898599999999</v>
      </c>
      <c r="E630" s="1" t="s">
        <v>10</v>
      </c>
      <c r="F630" s="1"/>
      <c r="G630" s="1"/>
      <c r="I630"/>
      <c r="J630"/>
    </row>
    <row r="631" spans="1:10" hidden="1" x14ac:dyDescent="0.25">
      <c r="A631" s="1">
        <v>892</v>
      </c>
      <c r="B631" s="1" t="s">
        <v>3</v>
      </c>
      <c r="C631" s="1">
        <v>0</v>
      </c>
      <c r="D631" s="1">
        <v>86.177087999999998</v>
      </c>
      <c r="E631" s="1" t="s">
        <v>10</v>
      </c>
      <c r="F631" s="1"/>
      <c r="G631" s="1"/>
      <c r="I631"/>
      <c r="J631"/>
    </row>
    <row r="632" spans="1:10" hidden="1" x14ac:dyDescent="0.25">
      <c r="A632" s="1">
        <v>893</v>
      </c>
      <c r="B632" s="1" t="s">
        <v>3</v>
      </c>
      <c r="C632" s="1">
        <v>0</v>
      </c>
      <c r="D632" s="1">
        <v>258.41470500000003</v>
      </c>
      <c r="E632" s="1" t="s">
        <v>10</v>
      </c>
      <c r="F632" s="1"/>
      <c r="G632" s="1"/>
      <c r="I632"/>
      <c r="J632"/>
    </row>
    <row r="633" spans="1:10" hidden="1" x14ac:dyDescent="0.25">
      <c r="A633" s="1">
        <v>894</v>
      </c>
      <c r="B633" s="1" t="s">
        <v>3</v>
      </c>
      <c r="C633" s="1">
        <v>0</v>
      </c>
      <c r="D633" s="1">
        <v>1187.991182</v>
      </c>
      <c r="E633" s="1" t="s">
        <v>10</v>
      </c>
      <c r="F633" s="1"/>
      <c r="G633" s="1"/>
      <c r="I633"/>
      <c r="J633"/>
    </row>
    <row r="634" spans="1:10" hidden="1" x14ac:dyDescent="0.25">
      <c r="A634" s="1">
        <v>117</v>
      </c>
      <c r="B634" s="1" t="s">
        <v>3</v>
      </c>
      <c r="C634" s="1">
        <v>0</v>
      </c>
      <c r="D634" s="1">
        <v>150.32617200000001</v>
      </c>
      <c r="E634" s="1" t="s">
        <v>11</v>
      </c>
      <c r="F634" s="1"/>
      <c r="G634" s="1"/>
      <c r="I634"/>
      <c r="J634"/>
    </row>
    <row r="635" spans="1:10" hidden="1" x14ac:dyDescent="0.25">
      <c r="A635" s="1">
        <v>168</v>
      </c>
      <c r="B635" s="1" t="s">
        <v>3</v>
      </c>
      <c r="C635" s="1">
        <v>0</v>
      </c>
      <c r="D635" s="1">
        <v>148.00726800000001</v>
      </c>
      <c r="E635" s="1" t="s">
        <v>11</v>
      </c>
      <c r="F635" s="1"/>
      <c r="G635" s="1"/>
      <c r="I635"/>
      <c r="J635"/>
    </row>
    <row r="636" spans="1:10" hidden="1" x14ac:dyDescent="0.25">
      <c r="A636" s="1">
        <v>187</v>
      </c>
      <c r="B636" s="1" t="s">
        <v>3</v>
      </c>
      <c r="C636" s="1">
        <v>0</v>
      </c>
      <c r="D636" s="1">
        <v>321.01878699999997</v>
      </c>
      <c r="E636" s="1" t="s">
        <v>11</v>
      </c>
      <c r="F636" s="1"/>
      <c r="G636" s="1"/>
      <c r="I636"/>
      <c r="J636"/>
    </row>
    <row r="637" spans="1:10" hidden="1" x14ac:dyDescent="0.25">
      <c r="A637" s="1">
        <v>771</v>
      </c>
      <c r="B637" s="1" t="s">
        <v>3</v>
      </c>
      <c r="C637" s="1">
        <v>0</v>
      </c>
      <c r="D637" s="1">
        <v>194.49383700000001</v>
      </c>
      <c r="E637" s="1" t="s">
        <v>11</v>
      </c>
      <c r="F637" s="1"/>
      <c r="G637" s="1"/>
      <c r="I637"/>
      <c r="J637"/>
    </row>
    <row r="638" spans="1:10" hidden="1" x14ac:dyDescent="0.25">
      <c r="A638" s="1">
        <v>772</v>
      </c>
      <c r="B638" s="1" t="s">
        <v>3</v>
      </c>
      <c r="C638" s="1">
        <v>0</v>
      </c>
      <c r="D638" s="1">
        <v>136.996242</v>
      </c>
      <c r="E638" s="1" t="s">
        <v>11</v>
      </c>
      <c r="F638" s="1"/>
      <c r="G638" s="1"/>
      <c r="I638"/>
      <c r="J638"/>
    </row>
    <row r="639" spans="1:10" hidden="1" x14ac:dyDescent="0.25">
      <c r="A639" s="1">
        <v>773</v>
      </c>
      <c r="B639" s="1" t="s">
        <v>3</v>
      </c>
      <c r="C639" s="1">
        <v>0</v>
      </c>
      <c r="D639" s="1">
        <v>124.830139</v>
      </c>
      <c r="E639" s="1" t="s">
        <v>11</v>
      </c>
      <c r="F639" s="1"/>
      <c r="G639" s="1"/>
      <c r="I639"/>
      <c r="J639"/>
    </row>
    <row r="640" spans="1:10" hidden="1" x14ac:dyDescent="0.25">
      <c r="A640" s="1">
        <v>787</v>
      </c>
      <c r="B640" s="1" t="s">
        <v>3</v>
      </c>
      <c r="C640" s="1">
        <v>0</v>
      </c>
      <c r="D640" s="1">
        <v>329.28178300000002</v>
      </c>
      <c r="E640" s="1" t="s">
        <v>12</v>
      </c>
      <c r="F640" s="1"/>
      <c r="G640" s="1"/>
      <c r="I640"/>
      <c r="J640"/>
    </row>
    <row r="641" spans="1:11" hidden="1" x14ac:dyDescent="0.25">
      <c r="A641" s="1">
        <v>790</v>
      </c>
      <c r="B641" s="1" t="s">
        <v>3</v>
      </c>
      <c r="C641" s="1">
        <v>0</v>
      </c>
      <c r="D641" s="1">
        <v>522.15063699999996</v>
      </c>
      <c r="E641" s="1" t="s">
        <v>12</v>
      </c>
      <c r="F641" s="1"/>
      <c r="G641" s="1"/>
      <c r="I641"/>
      <c r="J641"/>
    </row>
    <row r="642" spans="1:11" hidden="1" x14ac:dyDescent="0.25">
      <c r="A642" s="1">
        <v>791</v>
      </c>
      <c r="B642" s="1" t="s">
        <v>3</v>
      </c>
      <c r="C642" s="1">
        <v>0</v>
      </c>
      <c r="D642" s="1">
        <v>207.201775</v>
      </c>
      <c r="E642" s="1" t="s">
        <v>12</v>
      </c>
      <c r="F642" s="1"/>
      <c r="G642" s="1"/>
      <c r="I642"/>
      <c r="J642"/>
    </row>
    <row r="643" spans="1:11" x14ac:dyDescent="0.25">
      <c r="K643" s="73"/>
    </row>
    <row r="644" spans="1:11" x14ac:dyDescent="0.25">
      <c r="D644">
        <f>SUM(D392:D602)</f>
        <v>154229.74080499989</v>
      </c>
      <c r="K644" s="73"/>
    </row>
    <row r="645" spans="1:11" x14ac:dyDescent="0.25">
      <c r="F645" s="2" t="s">
        <v>78</v>
      </c>
      <c r="G645" s="2"/>
    </row>
    <row r="646" spans="1:11" x14ac:dyDescent="0.25">
      <c r="F646" s="2" t="s">
        <v>79</v>
      </c>
      <c r="G646" s="2"/>
    </row>
    <row r="649" spans="1:11" x14ac:dyDescent="0.25">
      <c r="F649" s="189" t="s">
        <v>30</v>
      </c>
      <c r="G649" s="190"/>
    </row>
    <row r="650" spans="1:11" x14ac:dyDescent="0.25">
      <c r="F650" s="14" t="s">
        <v>80</v>
      </c>
      <c r="G650" s="14" t="s">
        <v>31</v>
      </c>
    </row>
    <row r="651" spans="1:11" x14ac:dyDescent="0.25">
      <c r="F651" s="14" t="s">
        <v>81</v>
      </c>
      <c r="G651" s="14" t="s">
        <v>32</v>
      </c>
    </row>
    <row r="652" spans="1:11" x14ac:dyDescent="0.25">
      <c r="D652" s="2" t="s">
        <v>92</v>
      </c>
      <c r="F652" s="14" t="s">
        <v>82</v>
      </c>
      <c r="G652" s="14" t="s">
        <v>33</v>
      </c>
    </row>
    <row r="653" spans="1:11" x14ac:dyDescent="0.25">
      <c r="F653" s="89" t="s">
        <v>90</v>
      </c>
      <c r="G653" s="82"/>
    </row>
    <row r="656" spans="1:11" x14ac:dyDescent="0.25">
      <c r="F656" t="str">
        <f>IF(G407&gt;2,"Tinggi",IF(AND(G407&gt;1.8,F361&lt;2),"Sedang",IF(AND(G407&gt;0,G407&lt;1.8),"Rendah","Rendah")))</f>
        <v>Tinggi</v>
      </c>
    </row>
  </sheetData>
  <autoFilter ref="A4:E642">
    <filterColumn colId="4">
      <filters>
        <filter val="Perdagangan dan Jasa"/>
      </filters>
    </filterColumn>
  </autoFilter>
  <mergeCells count="1">
    <mergeCell ref="F649:G6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565"/>
  <sheetViews>
    <sheetView workbookViewId="0">
      <selection activeCell="H305" sqref="H305:H547"/>
    </sheetView>
  </sheetViews>
  <sheetFormatPr defaultRowHeight="15" x14ac:dyDescent="0.25"/>
  <cols>
    <col min="5" max="5" width="20.42578125" bestFit="1" customWidth="1"/>
    <col min="6" max="6" width="29.42578125" customWidth="1"/>
    <col min="7" max="7" width="21.28515625" customWidth="1"/>
    <col min="8" max="8" width="11.28515625" customWidth="1"/>
    <col min="9" max="9" width="11.28515625" style="82" customWidth="1"/>
    <col min="10" max="10" width="11.28515625" customWidth="1"/>
  </cols>
  <sheetData>
    <row r="1" spans="1:12" x14ac:dyDescent="0.25">
      <c r="A1" s="44" t="s">
        <v>74</v>
      </c>
      <c r="J1" s="2" t="s">
        <v>89</v>
      </c>
    </row>
    <row r="3" spans="1:12" ht="45" x14ac:dyDescent="0.25">
      <c r="A3" s="77" t="s">
        <v>0</v>
      </c>
      <c r="B3" s="77" t="s">
        <v>1</v>
      </c>
      <c r="C3" s="77" t="s">
        <v>2</v>
      </c>
      <c r="D3" s="77" t="s">
        <v>63</v>
      </c>
      <c r="E3" s="77" t="s">
        <v>5</v>
      </c>
      <c r="F3" s="76" t="s">
        <v>65</v>
      </c>
      <c r="G3" s="76" t="s">
        <v>64</v>
      </c>
      <c r="H3" s="77" t="s">
        <v>30</v>
      </c>
      <c r="I3" s="88"/>
      <c r="J3" s="85" t="s">
        <v>86</v>
      </c>
      <c r="K3" s="86" t="s">
        <v>87</v>
      </c>
      <c r="L3" s="86" t="s">
        <v>88</v>
      </c>
    </row>
    <row r="4" spans="1:12" hidden="1" x14ac:dyDescent="0.25">
      <c r="A4">
        <v>1642</v>
      </c>
      <c r="B4" t="s">
        <v>3</v>
      </c>
      <c r="C4">
        <v>0</v>
      </c>
      <c r="D4">
        <v>4607.2224759999999</v>
      </c>
      <c r="E4" t="s">
        <v>6</v>
      </c>
      <c r="I4"/>
    </row>
    <row r="5" spans="1:12" hidden="1" x14ac:dyDescent="0.25">
      <c r="A5">
        <v>1355</v>
      </c>
      <c r="B5" t="s">
        <v>3</v>
      </c>
      <c r="C5">
        <v>0</v>
      </c>
      <c r="D5">
        <v>30.581517999999999</v>
      </c>
      <c r="E5" t="s">
        <v>8</v>
      </c>
      <c r="I5"/>
    </row>
    <row r="6" spans="1:12" hidden="1" x14ac:dyDescent="0.25">
      <c r="A6">
        <v>1360</v>
      </c>
      <c r="B6" t="s">
        <v>3</v>
      </c>
      <c r="C6">
        <v>0</v>
      </c>
      <c r="D6">
        <v>951.39359200000001</v>
      </c>
      <c r="E6" t="s">
        <v>8</v>
      </c>
      <c r="I6"/>
    </row>
    <row r="7" spans="1:12" hidden="1" x14ac:dyDescent="0.25">
      <c r="A7">
        <v>1371</v>
      </c>
      <c r="B7" t="s">
        <v>3</v>
      </c>
      <c r="C7">
        <v>0</v>
      </c>
      <c r="D7">
        <v>693.98642800000005</v>
      </c>
      <c r="E7" t="s">
        <v>8</v>
      </c>
      <c r="I7"/>
    </row>
    <row r="8" spans="1:12" hidden="1" x14ac:dyDescent="0.25">
      <c r="A8">
        <v>1373</v>
      </c>
      <c r="B8" t="s">
        <v>3</v>
      </c>
      <c r="C8">
        <v>0</v>
      </c>
      <c r="D8">
        <v>503.60798799999998</v>
      </c>
      <c r="E8" t="s">
        <v>8</v>
      </c>
      <c r="I8"/>
    </row>
    <row r="9" spans="1:12" hidden="1" x14ac:dyDescent="0.25">
      <c r="A9">
        <v>1374</v>
      </c>
      <c r="B9" t="s">
        <v>3</v>
      </c>
      <c r="C9">
        <v>0</v>
      </c>
      <c r="D9">
        <v>227.489114</v>
      </c>
      <c r="E9" t="s">
        <v>8</v>
      </c>
      <c r="I9"/>
    </row>
    <row r="10" spans="1:12" hidden="1" x14ac:dyDescent="0.25">
      <c r="A10">
        <v>1375</v>
      </c>
      <c r="B10" t="s">
        <v>3</v>
      </c>
      <c r="C10">
        <v>0</v>
      </c>
      <c r="D10">
        <v>369.99822</v>
      </c>
      <c r="E10" t="s">
        <v>8</v>
      </c>
      <c r="I10"/>
    </row>
    <row r="11" spans="1:12" hidden="1" x14ac:dyDescent="0.25">
      <c r="A11">
        <v>1376</v>
      </c>
      <c r="B11" t="s">
        <v>3</v>
      </c>
      <c r="C11">
        <v>0</v>
      </c>
      <c r="D11">
        <v>559.46432500000003</v>
      </c>
      <c r="E11" t="s">
        <v>8</v>
      </c>
      <c r="I11"/>
    </row>
    <row r="12" spans="1:12" hidden="1" x14ac:dyDescent="0.25">
      <c r="A12">
        <v>1377</v>
      </c>
      <c r="B12" t="s">
        <v>3</v>
      </c>
      <c r="C12">
        <v>0</v>
      </c>
      <c r="D12">
        <v>447.42796800000002</v>
      </c>
      <c r="E12" t="s">
        <v>8</v>
      </c>
      <c r="I12"/>
    </row>
    <row r="13" spans="1:12" hidden="1" x14ac:dyDescent="0.25">
      <c r="A13">
        <v>1386</v>
      </c>
      <c r="B13" t="s">
        <v>3</v>
      </c>
      <c r="C13">
        <v>0</v>
      </c>
      <c r="D13">
        <v>106.09585199999999</v>
      </c>
      <c r="E13" t="s">
        <v>8</v>
      </c>
      <c r="I13"/>
    </row>
    <row r="14" spans="1:12" hidden="1" x14ac:dyDescent="0.25">
      <c r="A14">
        <v>1387</v>
      </c>
      <c r="B14" t="s">
        <v>3</v>
      </c>
      <c r="C14">
        <v>0</v>
      </c>
      <c r="D14">
        <v>70.596159</v>
      </c>
      <c r="E14" t="s">
        <v>8</v>
      </c>
      <c r="I14"/>
    </row>
    <row r="15" spans="1:12" hidden="1" x14ac:dyDescent="0.25">
      <c r="A15">
        <v>1388</v>
      </c>
      <c r="B15" t="s">
        <v>3</v>
      </c>
      <c r="C15">
        <v>0</v>
      </c>
      <c r="D15">
        <v>182.998728</v>
      </c>
      <c r="E15" t="s">
        <v>8</v>
      </c>
      <c r="I15"/>
    </row>
    <row r="16" spans="1:12" hidden="1" x14ac:dyDescent="0.25">
      <c r="A16">
        <v>1389</v>
      </c>
      <c r="B16" t="s">
        <v>3</v>
      </c>
      <c r="C16">
        <v>0</v>
      </c>
      <c r="D16">
        <v>192.02722399999999</v>
      </c>
      <c r="E16" t="s">
        <v>8</v>
      </c>
      <c r="I16"/>
    </row>
    <row r="17" spans="1:5" customFormat="1" hidden="1" x14ac:dyDescent="0.25">
      <c r="A17">
        <v>1390</v>
      </c>
      <c r="B17" t="s">
        <v>3</v>
      </c>
      <c r="C17">
        <v>0</v>
      </c>
      <c r="D17">
        <v>358.49681099999998</v>
      </c>
      <c r="E17" t="s">
        <v>8</v>
      </c>
    </row>
    <row r="18" spans="1:5" customFormat="1" hidden="1" x14ac:dyDescent="0.25">
      <c r="A18">
        <v>1391</v>
      </c>
      <c r="B18" t="s">
        <v>3</v>
      </c>
      <c r="C18">
        <v>0</v>
      </c>
      <c r="D18">
        <v>84.337366000000003</v>
      </c>
      <c r="E18" t="s">
        <v>8</v>
      </c>
    </row>
    <row r="19" spans="1:5" customFormat="1" hidden="1" x14ac:dyDescent="0.25">
      <c r="A19">
        <v>1392</v>
      </c>
      <c r="B19" t="s">
        <v>3</v>
      </c>
      <c r="C19">
        <v>0</v>
      </c>
      <c r="D19">
        <v>319.82267100000001</v>
      </c>
      <c r="E19" t="s">
        <v>8</v>
      </c>
    </row>
    <row r="20" spans="1:5" customFormat="1" hidden="1" x14ac:dyDescent="0.25">
      <c r="A20">
        <v>1393</v>
      </c>
      <c r="B20" t="s">
        <v>3</v>
      </c>
      <c r="C20">
        <v>0</v>
      </c>
      <c r="D20">
        <v>947.26562899999999</v>
      </c>
      <c r="E20" t="s">
        <v>8</v>
      </c>
    </row>
    <row r="21" spans="1:5" customFormat="1" hidden="1" x14ac:dyDescent="0.25">
      <c r="A21">
        <v>1394</v>
      </c>
      <c r="B21" t="s">
        <v>3</v>
      </c>
      <c r="C21">
        <v>0</v>
      </c>
      <c r="D21">
        <v>146.720934</v>
      </c>
      <c r="E21" t="s">
        <v>8</v>
      </c>
    </row>
    <row r="22" spans="1:5" customFormat="1" hidden="1" x14ac:dyDescent="0.25">
      <c r="A22">
        <v>1395</v>
      </c>
      <c r="B22" t="s">
        <v>3</v>
      </c>
      <c r="C22">
        <v>0</v>
      </c>
      <c r="D22">
        <v>513.52799300000004</v>
      </c>
      <c r="E22" t="s">
        <v>8</v>
      </c>
    </row>
    <row r="23" spans="1:5" customFormat="1" hidden="1" x14ac:dyDescent="0.25">
      <c r="A23">
        <v>1396</v>
      </c>
      <c r="B23" t="s">
        <v>3</v>
      </c>
      <c r="C23">
        <v>0</v>
      </c>
      <c r="D23">
        <v>63.6342</v>
      </c>
      <c r="E23" t="s">
        <v>8</v>
      </c>
    </row>
    <row r="24" spans="1:5" customFormat="1" hidden="1" x14ac:dyDescent="0.25">
      <c r="A24">
        <v>1397</v>
      </c>
      <c r="B24" t="s">
        <v>3</v>
      </c>
      <c r="C24">
        <v>0</v>
      </c>
      <c r="D24">
        <v>119.901901</v>
      </c>
      <c r="E24" t="s">
        <v>8</v>
      </c>
    </row>
    <row r="25" spans="1:5" customFormat="1" hidden="1" x14ac:dyDescent="0.25">
      <c r="A25">
        <v>1398</v>
      </c>
      <c r="B25" t="s">
        <v>3</v>
      </c>
      <c r="C25">
        <v>0</v>
      </c>
      <c r="D25">
        <v>162.72713999999999</v>
      </c>
      <c r="E25" t="s">
        <v>8</v>
      </c>
    </row>
    <row r="26" spans="1:5" customFormat="1" hidden="1" x14ac:dyDescent="0.25">
      <c r="A26">
        <v>1399</v>
      </c>
      <c r="B26" t="s">
        <v>3</v>
      </c>
      <c r="C26">
        <v>0</v>
      </c>
      <c r="D26">
        <v>45.939481999999998</v>
      </c>
      <c r="E26" t="s">
        <v>8</v>
      </c>
    </row>
    <row r="27" spans="1:5" customFormat="1" hidden="1" x14ac:dyDescent="0.25">
      <c r="A27">
        <v>1400</v>
      </c>
      <c r="B27" t="s">
        <v>3</v>
      </c>
      <c r="C27">
        <v>0</v>
      </c>
      <c r="D27">
        <v>103.748947</v>
      </c>
      <c r="E27" t="s">
        <v>8</v>
      </c>
    </row>
    <row r="28" spans="1:5" customFormat="1" hidden="1" x14ac:dyDescent="0.25">
      <c r="A28">
        <v>1401</v>
      </c>
      <c r="B28" t="s">
        <v>3</v>
      </c>
      <c r="C28">
        <v>0</v>
      </c>
      <c r="D28">
        <v>478.91473300000001</v>
      </c>
      <c r="E28" t="s">
        <v>8</v>
      </c>
    </row>
    <row r="29" spans="1:5" customFormat="1" hidden="1" x14ac:dyDescent="0.25">
      <c r="A29">
        <v>1402</v>
      </c>
      <c r="B29" t="s">
        <v>3</v>
      </c>
      <c r="C29">
        <v>0</v>
      </c>
      <c r="D29">
        <v>231.16236599999999</v>
      </c>
      <c r="E29" t="s">
        <v>8</v>
      </c>
    </row>
    <row r="30" spans="1:5" customFormat="1" hidden="1" x14ac:dyDescent="0.25">
      <c r="A30">
        <v>1403</v>
      </c>
      <c r="B30" t="s">
        <v>3</v>
      </c>
      <c r="C30">
        <v>0</v>
      </c>
      <c r="D30">
        <v>59.928330000000003</v>
      </c>
      <c r="E30" t="s">
        <v>8</v>
      </c>
    </row>
    <row r="31" spans="1:5" customFormat="1" hidden="1" x14ac:dyDescent="0.25">
      <c r="A31">
        <v>1404</v>
      </c>
      <c r="B31" t="s">
        <v>3</v>
      </c>
      <c r="C31">
        <v>0</v>
      </c>
      <c r="D31">
        <v>37.002341999999999</v>
      </c>
      <c r="E31" t="s">
        <v>8</v>
      </c>
    </row>
    <row r="32" spans="1:5" customFormat="1" hidden="1" x14ac:dyDescent="0.25">
      <c r="A32">
        <v>1405</v>
      </c>
      <c r="B32" t="s">
        <v>3</v>
      </c>
      <c r="C32">
        <v>0</v>
      </c>
      <c r="D32">
        <v>156.22406100000001</v>
      </c>
      <c r="E32" t="s">
        <v>8</v>
      </c>
    </row>
    <row r="33" spans="1:5" customFormat="1" hidden="1" x14ac:dyDescent="0.25">
      <c r="A33">
        <v>1406</v>
      </c>
      <c r="B33" t="s">
        <v>3</v>
      </c>
      <c r="C33">
        <v>0</v>
      </c>
      <c r="D33">
        <v>380.25415900000002</v>
      </c>
      <c r="E33" t="s">
        <v>8</v>
      </c>
    </row>
    <row r="34" spans="1:5" customFormat="1" hidden="1" x14ac:dyDescent="0.25">
      <c r="A34">
        <v>1407</v>
      </c>
      <c r="B34" t="s">
        <v>3</v>
      </c>
      <c r="C34">
        <v>0</v>
      </c>
      <c r="D34">
        <v>418.24697900000001</v>
      </c>
      <c r="E34" t="s">
        <v>8</v>
      </c>
    </row>
    <row r="35" spans="1:5" customFormat="1" hidden="1" x14ac:dyDescent="0.25">
      <c r="A35">
        <v>1408</v>
      </c>
      <c r="B35" t="s">
        <v>3</v>
      </c>
      <c r="C35">
        <v>0</v>
      </c>
      <c r="D35">
        <v>282.162373</v>
      </c>
      <c r="E35" t="s">
        <v>8</v>
      </c>
    </row>
    <row r="36" spans="1:5" customFormat="1" hidden="1" x14ac:dyDescent="0.25">
      <c r="A36">
        <v>1409</v>
      </c>
      <c r="B36" t="s">
        <v>3</v>
      </c>
      <c r="C36">
        <v>0</v>
      </c>
      <c r="D36">
        <v>178.080816</v>
      </c>
      <c r="E36" t="s">
        <v>8</v>
      </c>
    </row>
    <row r="37" spans="1:5" customFormat="1" hidden="1" x14ac:dyDescent="0.25">
      <c r="A37">
        <v>1410</v>
      </c>
      <c r="B37" t="s">
        <v>3</v>
      </c>
      <c r="C37">
        <v>0</v>
      </c>
      <c r="D37">
        <v>118.300152</v>
      </c>
      <c r="E37" t="s">
        <v>8</v>
      </c>
    </row>
    <row r="38" spans="1:5" customFormat="1" hidden="1" x14ac:dyDescent="0.25">
      <c r="A38">
        <v>1411</v>
      </c>
      <c r="B38" t="s">
        <v>3</v>
      </c>
      <c r="C38">
        <v>0</v>
      </c>
      <c r="D38">
        <v>126.454596</v>
      </c>
      <c r="E38" t="s">
        <v>8</v>
      </c>
    </row>
    <row r="39" spans="1:5" customFormat="1" hidden="1" x14ac:dyDescent="0.25">
      <c r="A39">
        <v>1412</v>
      </c>
      <c r="B39" t="s">
        <v>3</v>
      </c>
      <c r="C39">
        <v>0</v>
      </c>
      <c r="D39">
        <v>147.52161100000001</v>
      </c>
      <c r="E39" t="s">
        <v>8</v>
      </c>
    </row>
    <row r="40" spans="1:5" customFormat="1" hidden="1" x14ac:dyDescent="0.25">
      <c r="A40">
        <v>1413</v>
      </c>
      <c r="B40" t="s">
        <v>3</v>
      </c>
      <c r="C40">
        <v>0</v>
      </c>
      <c r="D40">
        <v>516.91849200000001</v>
      </c>
      <c r="E40" t="s">
        <v>8</v>
      </c>
    </row>
    <row r="41" spans="1:5" customFormat="1" hidden="1" x14ac:dyDescent="0.25">
      <c r="A41">
        <v>1423</v>
      </c>
      <c r="B41" t="s">
        <v>3</v>
      </c>
      <c r="C41">
        <v>0</v>
      </c>
      <c r="D41">
        <v>240.311161</v>
      </c>
      <c r="E41" t="s">
        <v>8</v>
      </c>
    </row>
    <row r="42" spans="1:5" customFormat="1" hidden="1" x14ac:dyDescent="0.25">
      <c r="A42">
        <v>1426</v>
      </c>
      <c r="B42" t="s">
        <v>3</v>
      </c>
      <c r="C42">
        <v>0</v>
      </c>
      <c r="D42">
        <v>96.920872000000003</v>
      </c>
      <c r="E42" t="s">
        <v>8</v>
      </c>
    </row>
    <row r="43" spans="1:5" customFormat="1" hidden="1" x14ac:dyDescent="0.25">
      <c r="A43">
        <v>1427</v>
      </c>
      <c r="B43" t="s">
        <v>3</v>
      </c>
      <c r="C43">
        <v>0</v>
      </c>
      <c r="D43">
        <v>258.92188900000002</v>
      </c>
      <c r="E43" t="s">
        <v>8</v>
      </c>
    </row>
    <row r="44" spans="1:5" customFormat="1" hidden="1" x14ac:dyDescent="0.25">
      <c r="A44">
        <v>1428</v>
      </c>
      <c r="B44" t="s">
        <v>3</v>
      </c>
      <c r="C44">
        <v>0</v>
      </c>
      <c r="D44">
        <v>372.58847800000001</v>
      </c>
      <c r="E44" t="s">
        <v>8</v>
      </c>
    </row>
    <row r="45" spans="1:5" customFormat="1" hidden="1" x14ac:dyDescent="0.25">
      <c r="A45">
        <v>1429</v>
      </c>
      <c r="B45" t="s">
        <v>3</v>
      </c>
      <c r="C45">
        <v>0</v>
      </c>
      <c r="D45">
        <v>27.582913999999999</v>
      </c>
      <c r="E45" t="s">
        <v>8</v>
      </c>
    </row>
    <row r="46" spans="1:5" customFormat="1" hidden="1" x14ac:dyDescent="0.25">
      <c r="A46">
        <v>1430</v>
      </c>
      <c r="B46" t="s">
        <v>3</v>
      </c>
      <c r="C46">
        <v>0</v>
      </c>
      <c r="D46">
        <v>101.503418</v>
      </c>
      <c r="E46" t="s">
        <v>8</v>
      </c>
    </row>
    <row r="47" spans="1:5" customFormat="1" hidden="1" x14ac:dyDescent="0.25">
      <c r="A47">
        <v>1431</v>
      </c>
      <c r="B47" t="s">
        <v>3</v>
      </c>
      <c r="C47">
        <v>0</v>
      </c>
      <c r="D47">
        <v>52.026034000000003</v>
      </c>
      <c r="E47" t="s">
        <v>8</v>
      </c>
    </row>
    <row r="48" spans="1:5" customFormat="1" hidden="1" x14ac:dyDescent="0.25">
      <c r="A48">
        <v>1432</v>
      </c>
      <c r="B48" t="s">
        <v>3</v>
      </c>
      <c r="C48">
        <v>0</v>
      </c>
      <c r="D48">
        <v>25.197462999999999</v>
      </c>
      <c r="E48" t="s">
        <v>8</v>
      </c>
    </row>
    <row r="49" spans="1:5" customFormat="1" hidden="1" x14ac:dyDescent="0.25">
      <c r="A49">
        <v>1433</v>
      </c>
      <c r="B49" t="s">
        <v>3</v>
      </c>
      <c r="C49">
        <v>0</v>
      </c>
      <c r="D49">
        <v>46.063040000000001</v>
      </c>
      <c r="E49" t="s">
        <v>8</v>
      </c>
    </row>
    <row r="50" spans="1:5" customFormat="1" hidden="1" x14ac:dyDescent="0.25">
      <c r="A50">
        <v>1436</v>
      </c>
      <c r="B50" t="s">
        <v>3</v>
      </c>
      <c r="C50">
        <v>0</v>
      </c>
      <c r="D50">
        <v>193.44236699999999</v>
      </c>
      <c r="E50" t="s">
        <v>8</v>
      </c>
    </row>
    <row r="51" spans="1:5" customFormat="1" hidden="1" x14ac:dyDescent="0.25">
      <c r="A51">
        <v>1437</v>
      </c>
      <c r="B51" t="s">
        <v>3</v>
      </c>
      <c r="C51">
        <v>0</v>
      </c>
      <c r="D51">
        <v>79.260070999999996</v>
      </c>
      <c r="E51" t="s">
        <v>8</v>
      </c>
    </row>
    <row r="52" spans="1:5" customFormat="1" hidden="1" x14ac:dyDescent="0.25">
      <c r="A52">
        <v>1439</v>
      </c>
      <c r="B52" t="s">
        <v>3</v>
      </c>
      <c r="C52">
        <v>0</v>
      </c>
      <c r="D52">
        <v>125.918711</v>
      </c>
      <c r="E52" t="s">
        <v>8</v>
      </c>
    </row>
    <row r="53" spans="1:5" customFormat="1" hidden="1" x14ac:dyDescent="0.25">
      <c r="A53">
        <v>1440</v>
      </c>
      <c r="B53" t="s">
        <v>3</v>
      </c>
      <c r="C53">
        <v>0</v>
      </c>
      <c r="D53">
        <v>157.140771</v>
      </c>
      <c r="E53" t="s">
        <v>8</v>
      </c>
    </row>
    <row r="54" spans="1:5" customFormat="1" hidden="1" x14ac:dyDescent="0.25">
      <c r="A54">
        <v>1441</v>
      </c>
      <c r="B54" t="s">
        <v>3</v>
      </c>
      <c r="C54">
        <v>0</v>
      </c>
      <c r="D54">
        <v>355.36445400000002</v>
      </c>
      <c r="E54" t="s">
        <v>8</v>
      </c>
    </row>
    <row r="55" spans="1:5" customFormat="1" hidden="1" x14ac:dyDescent="0.25">
      <c r="A55">
        <v>1442</v>
      </c>
      <c r="B55" t="s">
        <v>3</v>
      </c>
      <c r="C55">
        <v>0</v>
      </c>
      <c r="D55">
        <v>435.707357</v>
      </c>
      <c r="E55" t="s">
        <v>8</v>
      </c>
    </row>
    <row r="56" spans="1:5" customFormat="1" hidden="1" x14ac:dyDescent="0.25">
      <c r="A56">
        <v>1443</v>
      </c>
      <c r="B56" t="s">
        <v>3</v>
      </c>
      <c r="C56">
        <v>0</v>
      </c>
      <c r="D56">
        <v>321.33877100000001</v>
      </c>
      <c r="E56" t="s">
        <v>8</v>
      </c>
    </row>
    <row r="57" spans="1:5" customFormat="1" hidden="1" x14ac:dyDescent="0.25">
      <c r="A57">
        <v>1444</v>
      </c>
      <c r="B57" t="s">
        <v>3</v>
      </c>
      <c r="C57">
        <v>0</v>
      </c>
      <c r="D57">
        <v>503.57963599999999</v>
      </c>
      <c r="E57" t="s">
        <v>8</v>
      </c>
    </row>
    <row r="58" spans="1:5" customFormat="1" hidden="1" x14ac:dyDescent="0.25">
      <c r="A58">
        <v>1445</v>
      </c>
      <c r="B58" t="s">
        <v>3</v>
      </c>
      <c r="C58">
        <v>0</v>
      </c>
      <c r="D58">
        <v>257.98942699999998</v>
      </c>
      <c r="E58" t="s">
        <v>8</v>
      </c>
    </row>
    <row r="59" spans="1:5" customFormat="1" hidden="1" x14ac:dyDescent="0.25">
      <c r="A59">
        <v>1446</v>
      </c>
      <c r="B59" t="s">
        <v>3</v>
      </c>
      <c r="C59">
        <v>0</v>
      </c>
      <c r="D59">
        <v>49.508668</v>
      </c>
      <c r="E59" t="s">
        <v>8</v>
      </c>
    </row>
    <row r="60" spans="1:5" customFormat="1" hidden="1" x14ac:dyDescent="0.25">
      <c r="A60">
        <v>1447</v>
      </c>
      <c r="B60" t="s">
        <v>3</v>
      </c>
      <c r="C60">
        <v>0</v>
      </c>
      <c r="D60">
        <v>238.79669799999999</v>
      </c>
      <c r="E60" t="s">
        <v>8</v>
      </c>
    </row>
    <row r="61" spans="1:5" customFormat="1" hidden="1" x14ac:dyDescent="0.25">
      <c r="A61">
        <v>1448</v>
      </c>
      <c r="B61" t="s">
        <v>3</v>
      </c>
      <c r="C61">
        <v>0</v>
      </c>
      <c r="D61">
        <v>236.046829</v>
      </c>
      <c r="E61" t="s">
        <v>8</v>
      </c>
    </row>
    <row r="62" spans="1:5" customFormat="1" hidden="1" x14ac:dyDescent="0.25">
      <c r="A62">
        <v>1449</v>
      </c>
      <c r="B62" t="s">
        <v>3</v>
      </c>
      <c r="C62">
        <v>0</v>
      </c>
      <c r="D62">
        <v>107.20332500000001</v>
      </c>
      <c r="E62" t="s">
        <v>8</v>
      </c>
    </row>
    <row r="63" spans="1:5" customFormat="1" hidden="1" x14ac:dyDescent="0.25">
      <c r="A63">
        <v>1450</v>
      </c>
      <c r="B63" t="s">
        <v>3</v>
      </c>
      <c r="C63">
        <v>0</v>
      </c>
      <c r="D63">
        <v>1378.603175</v>
      </c>
      <c r="E63" t="s">
        <v>8</v>
      </c>
    </row>
    <row r="64" spans="1:5" customFormat="1" hidden="1" x14ac:dyDescent="0.25">
      <c r="A64">
        <v>1451</v>
      </c>
      <c r="B64" t="s">
        <v>3</v>
      </c>
      <c r="C64">
        <v>0</v>
      </c>
      <c r="D64">
        <v>267.90987000000001</v>
      </c>
      <c r="E64" t="s">
        <v>8</v>
      </c>
    </row>
    <row r="65" spans="1:5" customFormat="1" hidden="1" x14ac:dyDescent="0.25">
      <c r="A65">
        <v>1452</v>
      </c>
      <c r="B65" t="s">
        <v>3</v>
      </c>
      <c r="C65">
        <v>0</v>
      </c>
      <c r="D65">
        <v>197.09800799999999</v>
      </c>
      <c r="E65" t="s">
        <v>8</v>
      </c>
    </row>
    <row r="66" spans="1:5" customFormat="1" hidden="1" x14ac:dyDescent="0.25">
      <c r="A66">
        <v>1453</v>
      </c>
      <c r="B66" t="s">
        <v>3</v>
      </c>
      <c r="C66">
        <v>0</v>
      </c>
      <c r="D66">
        <v>573.61820899999998</v>
      </c>
      <c r="E66" t="s">
        <v>8</v>
      </c>
    </row>
    <row r="67" spans="1:5" customFormat="1" hidden="1" x14ac:dyDescent="0.25">
      <c r="A67">
        <v>1454</v>
      </c>
      <c r="B67" t="s">
        <v>3</v>
      </c>
      <c r="C67">
        <v>0</v>
      </c>
      <c r="D67">
        <v>306.16462300000001</v>
      </c>
      <c r="E67" t="s">
        <v>8</v>
      </c>
    </row>
    <row r="68" spans="1:5" customFormat="1" hidden="1" x14ac:dyDescent="0.25">
      <c r="A68">
        <v>1455</v>
      </c>
      <c r="B68" t="s">
        <v>3</v>
      </c>
      <c r="C68">
        <v>0</v>
      </c>
      <c r="D68">
        <v>170.653763</v>
      </c>
      <c r="E68" t="s">
        <v>8</v>
      </c>
    </row>
    <row r="69" spans="1:5" customFormat="1" hidden="1" x14ac:dyDescent="0.25">
      <c r="A69">
        <v>1456</v>
      </c>
      <c r="B69" t="s">
        <v>3</v>
      </c>
      <c r="C69">
        <v>0</v>
      </c>
      <c r="D69">
        <v>268.03649000000001</v>
      </c>
      <c r="E69" t="s">
        <v>8</v>
      </c>
    </row>
    <row r="70" spans="1:5" customFormat="1" hidden="1" x14ac:dyDescent="0.25">
      <c r="A70">
        <v>1457</v>
      </c>
      <c r="B70" t="s">
        <v>3</v>
      </c>
      <c r="C70">
        <v>0</v>
      </c>
      <c r="D70">
        <v>165.094696</v>
      </c>
      <c r="E70" t="s">
        <v>8</v>
      </c>
    </row>
    <row r="71" spans="1:5" customFormat="1" hidden="1" x14ac:dyDescent="0.25">
      <c r="A71">
        <v>1458</v>
      </c>
      <c r="B71" t="s">
        <v>3</v>
      </c>
      <c r="C71">
        <v>0</v>
      </c>
      <c r="D71">
        <v>465.07779499999998</v>
      </c>
      <c r="E71" t="s">
        <v>8</v>
      </c>
    </row>
    <row r="72" spans="1:5" customFormat="1" hidden="1" x14ac:dyDescent="0.25">
      <c r="A72">
        <v>1459</v>
      </c>
      <c r="B72" t="s">
        <v>3</v>
      </c>
      <c r="C72">
        <v>0</v>
      </c>
      <c r="D72">
        <v>233.83048299999999</v>
      </c>
      <c r="E72" t="s">
        <v>8</v>
      </c>
    </row>
    <row r="73" spans="1:5" customFormat="1" hidden="1" x14ac:dyDescent="0.25">
      <c r="A73">
        <v>1460</v>
      </c>
      <c r="B73" t="s">
        <v>3</v>
      </c>
      <c r="C73">
        <v>0</v>
      </c>
      <c r="D73">
        <v>197.83927</v>
      </c>
      <c r="E73" t="s">
        <v>8</v>
      </c>
    </row>
    <row r="74" spans="1:5" customFormat="1" hidden="1" x14ac:dyDescent="0.25">
      <c r="A74">
        <v>1461</v>
      </c>
      <c r="B74" t="s">
        <v>3</v>
      </c>
      <c r="C74">
        <v>0</v>
      </c>
      <c r="D74">
        <v>217.159933</v>
      </c>
      <c r="E74" t="s">
        <v>8</v>
      </c>
    </row>
    <row r="75" spans="1:5" customFormat="1" hidden="1" x14ac:dyDescent="0.25">
      <c r="A75">
        <v>1462</v>
      </c>
      <c r="B75" t="s">
        <v>3</v>
      </c>
      <c r="C75">
        <v>0</v>
      </c>
      <c r="D75">
        <v>74.954712999999998</v>
      </c>
      <c r="E75" t="s">
        <v>8</v>
      </c>
    </row>
    <row r="76" spans="1:5" customFormat="1" hidden="1" x14ac:dyDescent="0.25">
      <c r="A76">
        <v>1463</v>
      </c>
      <c r="B76" t="s">
        <v>3</v>
      </c>
      <c r="C76">
        <v>0</v>
      </c>
      <c r="D76">
        <v>201.43059400000001</v>
      </c>
      <c r="E76" t="s">
        <v>8</v>
      </c>
    </row>
    <row r="77" spans="1:5" customFormat="1" hidden="1" x14ac:dyDescent="0.25">
      <c r="A77">
        <v>1464</v>
      </c>
      <c r="B77" t="s">
        <v>3</v>
      </c>
      <c r="C77">
        <v>0</v>
      </c>
      <c r="D77">
        <v>201.755503</v>
      </c>
      <c r="E77" t="s">
        <v>8</v>
      </c>
    </row>
    <row r="78" spans="1:5" customFormat="1" hidden="1" x14ac:dyDescent="0.25">
      <c r="A78">
        <v>1465</v>
      </c>
      <c r="B78" t="s">
        <v>3</v>
      </c>
      <c r="C78">
        <v>0</v>
      </c>
      <c r="D78">
        <v>202.29375099999999</v>
      </c>
      <c r="E78" t="s">
        <v>8</v>
      </c>
    </row>
    <row r="79" spans="1:5" customFormat="1" hidden="1" x14ac:dyDescent="0.25">
      <c r="A79">
        <v>1466</v>
      </c>
      <c r="B79" t="s">
        <v>3</v>
      </c>
      <c r="C79">
        <v>0</v>
      </c>
      <c r="D79">
        <v>532.86816899999997</v>
      </c>
      <c r="E79" t="s">
        <v>8</v>
      </c>
    </row>
    <row r="80" spans="1:5" customFormat="1" hidden="1" x14ac:dyDescent="0.25">
      <c r="A80">
        <v>1467</v>
      </c>
      <c r="B80" t="s">
        <v>3</v>
      </c>
      <c r="C80">
        <v>0</v>
      </c>
      <c r="D80">
        <v>590.67710999999997</v>
      </c>
      <c r="E80" t="s">
        <v>8</v>
      </c>
    </row>
    <row r="81" spans="1:5" customFormat="1" hidden="1" x14ac:dyDescent="0.25">
      <c r="A81">
        <v>1468</v>
      </c>
      <c r="B81" t="s">
        <v>3</v>
      </c>
      <c r="C81">
        <v>0</v>
      </c>
      <c r="D81">
        <v>322.36847599999999</v>
      </c>
      <c r="E81" t="s">
        <v>8</v>
      </c>
    </row>
    <row r="82" spans="1:5" customFormat="1" hidden="1" x14ac:dyDescent="0.25">
      <c r="A82">
        <v>1469</v>
      </c>
      <c r="B82" t="s">
        <v>3</v>
      </c>
      <c r="C82">
        <v>0</v>
      </c>
      <c r="D82">
        <v>221.200512</v>
      </c>
      <c r="E82" t="s">
        <v>8</v>
      </c>
    </row>
    <row r="83" spans="1:5" customFormat="1" hidden="1" x14ac:dyDescent="0.25">
      <c r="A83">
        <v>1470</v>
      </c>
      <c r="B83" t="s">
        <v>3</v>
      </c>
      <c r="C83">
        <v>0</v>
      </c>
      <c r="D83">
        <v>81.276764</v>
      </c>
      <c r="E83" t="s">
        <v>8</v>
      </c>
    </row>
    <row r="84" spans="1:5" customFormat="1" hidden="1" x14ac:dyDescent="0.25">
      <c r="A84">
        <v>1471</v>
      </c>
      <c r="B84" t="s">
        <v>3</v>
      </c>
      <c r="C84">
        <v>0</v>
      </c>
      <c r="D84">
        <v>70.873378000000002</v>
      </c>
      <c r="E84" t="s">
        <v>8</v>
      </c>
    </row>
    <row r="85" spans="1:5" customFormat="1" hidden="1" x14ac:dyDescent="0.25">
      <c r="A85">
        <v>1472</v>
      </c>
      <c r="B85" t="s">
        <v>3</v>
      </c>
      <c r="C85">
        <v>0</v>
      </c>
      <c r="D85">
        <v>60.266627999999997</v>
      </c>
      <c r="E85" t="s">
        <v>8</v>
      </c>
    </row>
    <row r="86" spans="1:5" customFormat="1" hidden="1" x14ac:dyDescent="0.25">
      <c r="A86">
        <v>1473</v>
      </c>
      <c r="B86" t="s">
        <v>3</v>
      </c>
      <c r="C86">
        <v>0</v>
      </c>
      <c r="D86">
        <v>201.282535</v>
      </c>
      <c r="E86" t="s">
        <v>8</v>
      </c>
    </row>
    <row r="87" spans="1:5" customFormat="1" hidden="1" x14ac:dyDescent="0.25">
      <c r="A87">
        <v>1474</v>
      </c>
      <c r="B87" t="s">
        <v>3</v>
      </c>
      <c r="C87">
        <v>0</v>
      </c>
      <c r="D87">
        <v>185.818952</v>
      </c>
      <c r="E87" t="s">
        <v>8</v>
      </c>
    </row>
    <row r="88" spans="1:5" customFormat="1" hidden="1" x14ac:dyDescent="0.25">
      <c r="A88">
        <v>1475</v>
      </c>
      <c r="B88" t="s">
        <v>3</v>
      </c>
      <c r="C88">
        <v>0</v>
      </c>
      <c r="D88">
        <v>261.27693199999999</v>
      </c>
      <c r="E88" t="s">
        <v>8</v>
      </c>
    </row>
    <row r="89" spans="1:5" customFormat="1" hidden="1" x14ac:dyDescent="0.25">
      <c r="A89">
        <v>1476</v>
      </c>
      <c r="B89" t="s">
        <v>3</v>
      </c>
      <c r="C89">
        <v>0</v>
      </c>
      <c r="D89">
        <v>338.56474500000002</v>
      </c>
      <c r="E89" t="s">
        <v>8</v>
      </c>
    </row>
    <row r="90" spans="1:5" customFormat="1" hidden="1" x14ac:dyDescent="0.25">
      <c r="A90">
        <v>1477</v>
      </c>
      <c r="B90" t="s">
        <v>3</v>
      </c>
      <c r="C90">
        <v>0</v>
      </c>
      <c r="D90">
        <v>386.40800300000001</v>
      </c>
      <c r="E90" t="s">
        <v>8</v>
      </c>
    </row>
    <row r="91" spans="1:5" customFormat="1" hidden="1" x14ac:dyDescent="0.25">
      <c r="A91">
        <v>1478</v>
      </c>
      <c r="B91" t="s">
        <v>3</v>
      </c>
      <c r="C91">
        <v>0</v>
      </c>
      <c r="D91">
        <v>273.99248399999999</v>
      </c>
      <c r="E91" t="s">
        <v>8</v>
      </c>
    </row>
    <row r="92" spans="1:5" customFormat="1" hidden="1" x14ac:dyDescent="0.25">
      <c r="A92">
        <v>1480</v>
      </c>
      <c r="B92" t="s">
        <v>3</v>
      </c>
      <c r="C92">
        <v>0</v>
      </c>
      <c r="D92">
        <v>278.797776</v>
      </c>
      <c r="E92" t="s">
        <v>8</v>
      </c>
    </row>
    <row r="93" spans="1:5" customFormat="1" hidden="1" x14ac:dyDescent="0.25">
      <c r="A93">
        <v>1481</v>
      </c>
      <c r="B93" t="s">
        <v>3</v>
      </c>
      <c r="C93">
        <v>0</v>
      </c>
      <c r="D93">
        <v>251.989069</v>
      </c>
      <c r="E93" t="s">
        <v>8</v>
      </c>
    </row>
    <row r="94" spans="1:5" customFormat="1" hidden="1" x14ac:dyDescent="0.25">
      <c r="A94">
        <v>1482</v>
      </c>
      <c r="B94" t="s">
        <v>3</v>
      </c>
      <c r="C94">
        <v>0</v>
      </c>
      <c r="D94">
        <v>146.4067</v>
      </c>
      <c r="E94" t="s">
        <v>8</v>
      </c>
    </row>
    <row r="95" spans="1:5" customFormat="1" hidden="1" x14ac:dyDescent="0.25">
      <c r="A95">
        <v>1483</v>
      </c>
      <c r="B95" t="s">
        <v>3</v>
      </c>
      <c r="C95">
        <v>0</v>
      </c>
      <c r="D95">
        <v>129.901974</v>
      </c>
      <c r="E95" t="s">
        <v>8</v>
      </c>
    </row>
    <row r="96" spans="1:5" customFormat="1" hidden="1" x14ac:dyDescent="0.25">
      <c r="A96">
        <v>1484</v>
      </c>
      <c r="B96" t="s">
        <v>3</v>
      </c>
      <c r="C96">
        <v>0</v>
      </c>
      <c r="D96">
        <v>138.880066</v>
      </c>
      <c r="E96" t="s">
        <v>8</v>
      </c>
    </row>
    <row r="97" spans="1:5" customFormat="1" hidden="1" x14ac:dyDescent="0.25">
      <c r="A97">
        <v>1485</v>
      </c>
      <c r="B97" t="s">
        <v>3</v>
      </c>
      <c r="C97">
        <v>0</v>
      </c>
      <c r="D97">
        <v>222.38892799999999</v>
      </c>
      <c r="E97" t="s">
        <v>8</v>
      </c>
    </row>
    <row r="98" spans="1:5" customFormat="1" hidden="1" x14ac:dyDescent="0.25">
      <c r="A98">
        <v>1486</v>
      </c>
      <c r="B98" t="s">
        <v>3</v>
      </c>
      <c r="C98">
        <v>0</v>
      </c>
      <c r="D98">
        <v>159.63993600000001</v>
      </c>
      <c r="E98" t="s">
        <v>8</v>
      </c>
    </row>
    <row r="99" spans="1:5" customFormat="1" hidden="1" x14ac:dyDescent="0.25">
      <c r="A99">
        <v>1487</v>
      </c>
      <c r="B99" t="s">
        <v>3</v>
      </c>
      <c r="C99">
        <v>0</v>
      </c>
      <c r="D99">
        <v>470.97498400000001</v>
      </c>
      <c r="E99" t="s">
        <v>8</v>
      </c>
    </row>
    <row r="100" spans="1:5" customFormat="1" hidden="1" x14ac:dyDescent="0.25">
      <c r="A100">
        <v>1488</v>
      </c>
      <c r="B100" t="s">
        <v>3</v>
      </c>
      <c r="C100">
        <v>0</v>
      </c>
      <c r="D100">
        <v>150.75075000000001</v>
      </c>
      <c r="E100" t="s">
        <v>8</v>
      </c>
    </row>
    <row r="101" spans="1:5" customFormat="1" hidden="1" x14ac:dyDescent="0.25">
      <c r="A101">
        <v>1489</v>
      </c>
      <c r="B101" t="s">
        <v>3</v>
      </c>
      <c r="C101">
        <v>0</v>
      </c>
      <c r="D101">
        <v>221.336758</v>
      </c>
      <c r="E101" t="s">
        <v>8</v>
      </c>
    </row>
    <row r="102" spans="1:5" customFormat="1" hidden="1" x14ac:dyDescent="0.25">
      <c r="A102">
        <v>1491</v>
      </c>
      <c r="B102" t="s">
        <v>3</v>
      </c>
      <c r="C102">
        <v>0</v>
      </c>
      <c r="D102">
        <v>214.69612000000001</v>
      </c>
      <c r="E102" t="s">
        <v>8</v>
      </c>
    </row>
    <row r="103" spans="1:5" customFormat="1" hidden="1" x14ac:dyDescent="0.25">
      <c r="A103">
        <v>1492</v>
      </c>
      <c r="B103" t="s">
        <v>3</v>
      </c>
      <c r="C103">
        <v>0</v>
      </c>
      <c r="D103">
        <v>386.93557499999997</v>
      </c>
      <c r="E103" t="s">
        <v>8</v>
      </c>
    </row>
    <row r="104" spans="1:5" customFormat="1" hidden="1" x14ac:dyDescent="0.25">
      <c r="A104">
        <v>1493</v>
      </c>
      <c r="B104" t="s">
        <v>3</v>
      </c>
      <c r="C104">
        <v>0</v>
      </c>
      <c r="D104">
        <v>85.181622000000004</v>
      </c>
      <c r="E104" t="s">
        <v>8</v>
      </c>
    </row>
    <row r="105" spans="1:5" customFormat="1" hidden="1" x14ac:dyDescent="0.25">
      <c r="A105">
        <v>1494</v>
      </c>
      <c r="B105" t="s">
        <v>3</v>
      </c>
      <c r="C105">
        <v>0</v>
      </c>
      <c r="D105">
        <v>360.92877099999998</v>
      </c>
      <c r="E105" t="s">
        <v>8</v>
      </c>
    </row>
    <row r="106" spans="1:5" customFormat="1" hidden="1" x14ac:dyDescent="0.25">
      <c r="A106">
        <v>1495</v>
      </c>
      <c r="B106" t="s">
        <v>3</v>
      </c>
      <c r="C106">
        <v>0</v>
      </c>
      <c r="D106">
        <v>139.20296200000001</v>
      </c>
      <c r="E106" t="s">
        <v>8</v>
      </c>
    </row>
    <row r="107" spans="1:5" customFormat="1" hidden="1" x14ac:dyDescent="0.25">
      <c r="A107">
        <v>1496</v>
      </c>
      <c r="B107" t="s">
        <v>3</v>
      </c>
      <c r="C107">
        <v>0</v>
      </c>
      <c r="D107">
        <v>203.965462</v>
      </c>
      <c r="E107" t="s">
        <v>8</v>
      </c>
    </row>
    <row r="108" spans="1:5" customFormat="1" hidden="1" x14ac:dyDescent="0.25">
      <c r="A108">
        <v>1497</v>
      </c>
      <c r="B108" t="s">
        <v>3</v>
      </c>
      <c r="C108">
        <v>0</v>
      </c>
      <c r="D108">
        <v>494.299824</v>
      </c>
      <c r="E108" t="s">
        <v>8</v>
      </c>
    </row>
    <row r="109" spans="1:5" customFormat="1" hidden="1" x14ac:dyDescent="0.25">
      <c r="A109">
        <v>1498</v>
      </c>
      <c r="B109" t="s">
        <v>3</v>
      </c>
      <c r="C109">
        <v>0</v>
      </c>
      <c r="D109">
        <v>43.313718000000001</v>
      </c>
      <c r="E109" t="s">
        <v>8</v>
      </c>
    </row>
    <row r="110" spans="1:5" customFormat="1" hidden="1" x14ac:dyDescent="0.25">
      <c r="A110">
        <v>1499</v>
      </c>
      <c r="B110" t="s">
        <v>3</v>
      </c>
      <c r="C110">
        <v>0</v>
      </c>
      <c r="D110">
        <v>463.88124099999999</v>
      </c>
      <c r="E110" t="s">
        <v>8</v>
      </c>
    </row>
    <row r="111" spans="1:5" customFormat="1" hidden="1" x14ac:dyDescent="0.25">
      <c r="A111">
        <v>1501</v>
      </c>
      <c r="B111" t="s">
        <v>3</v>
      </c>
      <c r="C111">
        <v>0</v>
      </c>
      <c r="D111">
        <v>401.08762200000001</v>
      </c>
      <c r="E111" t="s">
        <v>8</v>
      </c>
    </row>
    <row r="112" spans="1:5" customFormat="1" hidden="1" x14ac:dyDescent="0.25">
      <c r="A112">
        <v>1502</v>
      </c>
      <c r="B112" t="s">
        <v>3</v>
      </c>
      <c r="C112">
        <v>0</v>
      </c>
      <c r="D112">
        <v>153.503331</v>
      </c>
      <c r="E112" t="s">
        <v>8</v>
      </c>
    </row>
    <row r="113" spans="1:5" customFormat="1" hidden="1" x14ac:dyDescent="0.25">
      <c r="A113">
        <v>1503</v>
      </c>
      <c r="B113" t="s">
        <v>3</v>
      </c>
      <c r="C113">
        <v>0</v>
      </c>
      <c r="D113">
        <v>341.86168300000003</v>
      </c>
      <c r="E113" t="s">
        <v>8</v>
      </c>
    </row>
    <row r="114" spans="1:5" customFormat="1" hidden="1" x14ac:dyDescent="0.25">
      <c r="A114">
        <v>1504</v>
      </c>
      <c r="B114" t="s">
        <v>3</v>
      </c>
      <c r="C114">
        <v>0</v>
      </c>
      <c r="D114">
        <v>295.85702600000002</v>
      </c>
      <c r="E114" t="s">
        <v>8</v>
      </c>
    </row>
    <row r="115" spans="1:5" customFormat="1" hidden="1" x14ac:dyDescent="0.25">
      <c r="A115">
        <v>1505</v>
      </c>
      <c r="B115" t="s">
        <v>3</v>
      </c>
      <c r="C115">
        <v>0</v>
      </c>
      <c r="D115">
        <v>368.76040699999999</v>
      </c>
      <c r="E115" t="s">
        <v>8</v>
      </c>
    </row>
    <row r="116" spans="1:5" customFormat="1" hidden="1" x14ac:dyDescent="0.25">
      <c r="A116">
        <v>1506</v>
      </c>
      <c r="B116" t="s">
        <v>3</v>
      </c>
      <c r="C116">
        <v>0</v>
      </c>
      <c r="D116">
        <v>107.640854</v>
      </c>
      <c r="E116" t="s">
        <v>8</v>
      </c>
    </row>
    <row r="117" spans="1:5" customFormat="1" hidden="1" x14ac:dyDescent="0.25">
      <c r="A117">
        <v>1507</v>
      </c>
      <c r="B117" t="s">
        <v>3</v>
      </c>
      <c r="C117">
        <v>0</v>
      </c>
      <c r="D117">
        <v>329.50194699999997</v>
      </c>
      <c r="E117" t="s">
        <v>8</v>
      </c>
    </row>
    <row r="118" spans="1:5" customFormat="1" hidden="1" x14ac:dyDescent="0.25">
      <c r="A118">
        <v>1508</v>
      </c>
      <c r="B118" t="s">
        <v>3</v>
      </c>
      <c r="C118">
        <v>0</v>
      </c>
      <c r="D118">
        <v>48.265911000000003</v>
      </c>
      <c r="E118" t="s">
        <v>8</v>
      </c>
    </row>
    <row r="119" spans="1:5" customFormat="1" hidden="1" x14ac:dyDescent="0.25">
      <c r="A119">
        <v>1509</v>
      </c>
      <c r="B119" t="s">
        <v>3</v>
      </c>
      <c r="C119">
        <v>0</v>
      </c>
      <c r="D119">
        <v>282.25862899999998</v>
      </c>
      <c r="E119" t="s">
        <v>8</v>
      </c>
    </row>
    <row r="120" spans="1:5" customFormat="1" hidden="1" x14ac:dyDescent="0.25">
      <c r="A120">
        <v>1510</v>
      </c>
      <c r="B120" t="s">
        <v>3</v>
      </c>
      <c r="C120">
        <v>0</v>
      </c>
      <c r="D120">
        <v>272.11635999999999</v>
      </c>
      <c r="E120" t="s">
        <v>8</v>
      </c>
    </row>
    <row r="121" spans="1:5" customFormat="1" hidden="1" x14ac:dyDescent="0.25">
      <c r="A121">
        <v>1511</v>
      </c>
      <c r="B121" t="s">
        <v>3</v>
      </c>
      <c r="C121">
        <v>0</v>
      </c>
      <c r="D121">
        <v>372.032554</v>
      </c>
      <c r="E121" t="s">
        <v>8</v>
      </c>
    </row>
    <row r="122" spans="1:5" customFormat="1" hidden="1" x14ac:dyDescent="0.25">
      <c r="A122">
        <v>1512</v>
      </c>
      <c r="B122" t="s">
        <v>3</v>
      </c>
      <c r="C122">
        <v>0</v>
      </c>
      <c r="D122">
        <v>390.597779</v>
      </c>
      <c r="E122" t="s">
        <v>8</v>
      </c>
    </row>
    <row r="123" spans="1:5" customFormat="1" hidden="1" x14ac:dyDescent="0.25">
      <c r="A123">
        <v>1513</v>
      </c>
      <c r="B123" t="s">
        <v>3</v>
      </c>
      <c r="C123">
        <v>0</v>
      </c>
      <c r="D123">
        <v>695.86832700000002</v>
      </c>
      <c r="E123" t="s">
        <v>8</v>
      </c>
    </row>
    <row r="124" spans="1:5" customFormat="1" hidden="1" x14ac:dyDescent="0.25">
      <c r="A124">
        <v>1514</v>
      </c>
      <c r="B124" t="s">
        <v>3</v>
      </c>
      <c r="C124">
        <v>0</v>
      </c>
      <c r="D124">
        <v>185.01171099999999</v>
      </c>
      <c r="E124" t="s">
        <v>8</v>
      </c>
    </row>
    <row r="125" spans="1:5" customFormat="1" hidden="1" x14ac:dyDescent="0.25">
      <c r="A125">
        <v>1515</v>
      </c>
      <c r="B125" t="s">
        <v>3</v>
      </c>
      <c r="C125">
        <v>0</v>
      </c>
      <c r="D125">
        <v>141.97357</v>
      </c>
      <c r="E125" t="s">
        <v>8</v>
      </c>
    </row>
    <row r="126" spans="1:5" customFormat="1" hidden="1" x14ac:dyDescent="0.25">
      <c r="A126">
        <v>1516</v>
      </c>
      <c r="B126" t="s">
        <v>3</v>
      </c>
      <c r="C126">
        <v>0</v>
      </c>
      <c r="D126">
        <v>219.08436</v>
      </c>
      <c r="E126" t="s">
        <v>8</v>
      </c>
    </row>
    <row r="127" spans="1:5" customFormat="1" hidden="1" x14ac:dyDescent="0.25">
      <c r="A127">
        <v>1517</v>
      </c>
      <c r="B127" t="s">
        <v>3</v>
      </c>
      <c r="C127">
        <v>0</v>
      </c>
      <c r="D127">
        <v>110.30137999999999</v>
      </c>
      <c r="E127" t="s">
        <v>8</v>
      </c>
    </row>
    <row r="128" spans="1:5" customFormat="1" hidden="1" x14ac:dyDescent="0.25">
      <c r="A128">
        <v>1518</v>
      </c>
      <c r="B128" t="s">
        <v>3</v>
      </c>
      <c r="C128">
        <v>0</v>
      </c>
      <c r="D128">
        <v>348.23938399999997</v>
      </c>
      <c r="E128" t="s">
        <v>8</v>
      </c>
    </row>
    <row r="129" spans="1:5" customFormat="1" hidden="1" x14ac:dyDescent="0.25">
      <c r="A129">
        <v>1519</v>
      </c>
      <c r="B129" t="s">
        <v>3</v>
      </c>
      <c r="C129">
        <v>0</v>
      </c>
      <c r="D129">
        <v>612.32599500000003</v>
      </c>
      <c r="E129" t="s">
        <v>8</v>
      </c>
    </row>
    <row r="130" spans="1:5" customFormat="1" hidden="1" x14ac:dyDescent="0.25">
      <c r="A130">
        <v>1520</v>
      </c>
      <c r="B130" t="s">
        <v>3</v>
      </c>
      <c r="C130">
        <v>0</v>
      </c>
      <c r="D130">
        <v>181.32316700000001</v>
      </c>
      <c r="E130" t="s">
        <v>8</v>
      </c>
    </row>
    <row r="131" spans="1:5" customFormat="1" hidden="1" x14ac:dyDescent="0.25">
      <c r="A131">
        <v>1521</v>
      </c>
      <c r="B131" t="s">
        <v>3</v>
      </c>
      <c r="C131">
        <v>0</v>
      </c>
      <c r="D131">
        <v>221.87544399999999</v>
      </c>
      <c r="E131" t="s">
        <v>8</v>
      </c>
    </row>
    <row r="132" spans="1:5" customFormat="1" hidden="1" x14ac:dyDescent="0.25">
      <c r="A132">
        <v>1522</v>
      </c>
      <c r="B132" t="s">
        <v>3</v>
      </c>
      <c r="C132">
        <v>0</v>
      </c>
      <c r="D132">
        <v>165.45732000000001</v>
      </c>
      <c r="E132" t="s">
        <v>8</v>
      </c>
    </row>
    <row r="133" spans="1:5" customFormat="1" hidden="1" x14ac:dyDescent="0.25">
      <c r="A133">
        <v>1523</v>
      </c>
      <c r="B133" t="s">
        <v>3</v>
      </c>
      <c r="C133">
        <v>0</v>
      </c>
      <c r="D133">
        <v>208.716915</v>
      </c>
      <c r="E133" t="s">
        <v>8</v>
      </c>
    </row>
    <row r="134" spans="1:5" customFormat="1" hidden="1" x14ac:dyDescent="0.25">
      <c r="A134">
        <v>1524</v>
      </c>
      <c r="B134" t="s">
        <v>3</v>
      </c>
      <c r="C134">
        <v>0</v>
      </c>
      <c r="D134">
        <v>458.30274800000001</v>
      </c>
      <c r="E134" t="s">
        <v>8</v>
      </c>
    </row>
    <row r="135" spans="1:5" customFormat="1" hidden="1" x14ac:dyDescent="0.25">
      <c r="A135">
        <v>1525</v>
      </c>
      <c r="B135" t="s">
        <v>3</v>
      </c>
      <c r="C135">
        <v>0</v>
      </c>
      <c r="D135">
        <v>117.21154900000001</v>
      </c>
      <c r="E135" t="s">
        <v>8</v>
      </c>
    </row>
    <row r="136" spans="1:5" customFormat="1" hidden="1" x14ac:dyDescent="0.25">
      <c r="A136">
        <v>1526</v>
      </c>
      <c r="B136" t="s">
        <v>3</v>
      </c>
      <c r="C136">
        <v>0</v>
      </c>
      <c r="D136">
        <v>424.63274799999999</v>
      </c>
      <c r="E136" t="s">
        <v>8</v>
      </c>
    </row>
    <row r="137" spans="1:5" customFormat="1" hidden="1" x14ac:dyDescent="0.25">
      <c r="A137">
        <v>1527</v>
      </c>
      <c r="B137" t="s">
        <v>3</v>
      </c>
      <c r="C137">
        <v>0</v>
      </c>
      <c r="D137">
        <v>385.20138600000001</v>
      </c>
      <c r="E137" t="s">
        <v>8</v>
      </c>
    </row>
    <row r="138" spans="1:5" customFormat="1" hidden="1" x14ac:dyDescent="0.25">
      <c r="A138">
        <v>1528</v>
      </c>
      <c r="B138" t="s">
        <v>3</v>
      </c>
      <c r="C138">
        <v>0</v>
      </c>
      <c r="D138">
        <v>199.35690399999999</v>
      </c>
      <c r="E138" t="s">
        <v>8</v>
      </c>
    </row>
    <row r="139" spans="1:5" customFormat="1" hidden="1" x14ac:dyDescent="0.25">
      <c r="A139">
        <v>1529</v>
      </c>
      <c r="B139" t="s">
        <v>3</v>
      </c>
      <c r="C139">
        <v>0</v>
      </c>
      <c r="D139">
        <v>207.14804699999999</v>
      </c>
      <c r="E139" t="s">
        <v>8</v>
      </c>
    </row>
    <row r="140" spans="1:5" customFormat="1" hidden="1" x14ac:dyDescent="0.25">
      <c r="A140">
        <v>1530</v>
      </c>
      <c r="B140" t="s">
        <v>3</v>
      </c>
      <c r="C140">
        <v>0</v>
      </c>
      <c r="D140">
        <v>156.11030299999999</v>
      </c>
      <c r="E140" t="s">
        <v>8</v>
      </c>
    </row>
    <row r="141" spans="1:5" customFormat="1" hidden="1" x14ac:dyDescent="0.25">
      <c r="A141">
        <v>1531</v>
      </c>
      <c r="B141" t="s">
        <v>3</v>
      </c>
      <c r="C141">
        <v>0</v>
      </c>
      <c r="D141">
        <v>485.70518199999998</v>
      </c>
      <c r="E141" t="s">
        <v>8</v>
      </c>
    </row>
    <row r="142" spans="1:5" customFormat="1" hidden="1" x14ac:dyDescent="0.25">
      <c r="A142">
        <v>1532</v>
      </c>
      <c r="B142" t="s">
        <v>3</v>
      </c>
      <c r="C142">
        <v>0</v>
      </c>
      <c r="D142">
        <v>468.54967399999998</v>
      </c>
      <c r="E142" t="s">
        <v>8</v>
      </c>
    </row>
    <row r="143" spans="1:5" customFormat="1" hidden="1" x14ac:dyDescent="0.25">
      <c r="A143">
        <v>1533</v>
      </c>
      <c r="B143" t="s">
        <v>3</v>
      </c>
      <c r="C143">
        <v>0</v>
      </c>
      <c r="D143">
        <v>184.40529599999999</v>
      </c>
      <c r="E143" t="s">
        <v>8</v>
      </c>
    </row>
    <row r="144" spans="1:5" customFormat="1" hidden="1" x14ac:dyDescent="0.25">
      <c r="A144">
        <v>1534</v>
      </c>
      <c r="B144" t="s">
        <v>3</v>
      </c>
      <c r="C144">
        <v>0</v>
      </c>
      <c r="D144">
        <v>77.595746000000005</v>
      </c>
      <c r="E144" t="s">
        <v>8</v>
      </c>
    </row>
    <row r="145" spans="1:5" customFormat="1" hidden="1" x14ac:dyDescent="0.25">
      <c r="A145">
        <v>1535</v>
      </c>
      <c r="B145" t="s">
        <v>3</v>
      </c>
      <c r="C145">
        <v>0</v>
      </c>
      <c r="D145">
        <v>281.74453299999999</v>
      </c>
      <c r="E145" t="s">
        <v>8</v>
      </c>
    </row>
    <row r="146" spans="1:5" customFormat="1" hidden="1" x14ac:dyDescent="0.25">
      <c r="A146">
        <v>1536</v>
      </c>
      <c r="B146" t="s">
        <v>3</v>
      </c>
      <c r="C146">
        <v>0</v>
      </c>
      <c r="D146">
        <v>473.37342999999998</v>
      </c>
      <c r="E146" t="s">
        <v>8</v>
      </c>
    </row>
    <row r="147" spans="1:5" customFormat="1" hidden="1" x14ac:dyDescent="0.25">
      <c r="A147">
        <v>1537</v>
      </c>
      <c r="B147" t="s">
        <v>3</v>
      </c>
      <c r="C147">
        <v>0</v>
      </c>
      <c r="D147">
        <v>219.129775</v>
      </c>
      <c r="E147" t="s">
        <v>8</v>
      </c>
    </row>
    <row r="148" spans="1:5" customFormat="1" hidden="1" x14ac:dyDescent="0.25">
      <c r="A148">
        <v>1538</v>
      </c>
      <c r="B148" t="s">
        <v>3</v>
      </c>
      <c r="C148">
        <v>0</v>
      </c>
      <c r="D148">
        <v>122.15368700000001</v>
      </c>
      <c r="E148" t="s">
        <v>8</v>
      </c>
    </row>
    <row r="149" spans="1:5" customFormat="1" hidden="1" x14ac:dyDescent="0.25">
      <c r="A149">
        <v>1539</v>
      </c>
      <c r="B149" t="s">
        <v>3</v>
      </c>
      <c r="C149">
        <v>0</v>
      </c>
      <c r="D149">
        <v>280.08848599999999</v>
      </c>
      <c r="E149" t="s">
        <v>8</v>
      </c>
    </row>
    <row r="150" spans="1:5" customFormat="1" hidden="1" x14ac:dyDescent="0.25">
      <c r="A150">
        <v>1540</v>
      </c>
      <c r="B150" t="s">
        <v>3</v>
      </c>
      <c r="C150">
        <v>0</v>
      </c>
      <c r="D150">
        <v>137.637834</v>
      </c>
      <c r="E150" t="s">
        <v>8</v>
      </c>
    </row>
    <row r="151" spans="1:5" customFormat="1" hidden="1" x14ac:dyDescent="0.25">
      <c r="A151">
        <v>1541</v>
      </c>
      <c r="B151" t="s">
        <v>3</v>
      </c>
      <c r="C151">
        <v>0</v>
      </c>
      <c r="D151">
        <v>126.248957</v>
      </c>
      <c r="E151" t="s">
        <v>8</v>
      </c>
    </row>
    <row r="152" spans="1:5" customFormat="1" hidden="1" x14ac:dyDescent="0.25">
      <c r="A152">
        <v>1542</v>
      </c>
      <c r="B152" t="s">
        <v>3</v>
      </c>
      <c r="C152">
        <v>0</v>
      </c>
      <c r="D152">
        <v>304.93356299999999</v>
      </c>
      <c r="E152" t="s">
        <v>8</v>
      </c>
    </row>
    <row r="153" spans="1:5" customFormat="1" hidden="1" x14ac:dyDescent="0.25">
      <c r="A153">
        <v>1543</v>
      </c>
      <c r="B153" t="s">
        <v>3</v>
      </c>
      <c r="C153">
        <v>0</v>
      </c>
      <c r="D153">
        <v>150.23428999999999</v>
      </c>
      <c r="E153" t="s">
        <v>8</v>
      </c>
    </row>
    <row r="154" spans="1:5" customFormat="1" hidden="1" x14ac:dyDescent="0.25">
      <c r="A154">
        <v>1544</v>
      </c>
      <c r="B154" t="s">
        <v>3</v>
      </c>
      <c r="C154">
        <v>0</v>
      </c>
      <c r="D154">
        <v>204.01534000000001</v>
      </c>
      <c r="E154" t="s">
        <v>8</v>
      </c>
    </row>
    <row r="155" spans="1:5" customFormat="1" hidden="1" x14ac:dyDescent="0.25">
      <c r="A155">
        <v>1545</v>
      </c>
      <c r="B155" t="s">
        <v>3</v>
      </c>
      <c r="C155">
        <v>0</v>
      </c>
      <c r="D155">
        <v>282.70753400000001</v>
      </c>
      <c r="E155" t="s">
        <v>8</v>
      </c>
    </row>
    <row r="156" spans="1:5" customFormat="1" hidden="1" x14ac:dyDescent="0.25">
      <c r="A156">
        <v>1546</v>
      </c>
      <c r="B156" t="s">
        <v>3</v>
      </c>
      <c r="C156">
        <v>0</v>
      </c>
      <c r="D156">
        <v>612.77844300000004</v>
      </c>
      <c r="E156" t="s">
        <v>8</v>
      </c>
    </row>
    <row r="157" spans="1:5" customFormat="1" hidden="1" x14ac:dyDescent="0.25">
      <c r="A157">
        <v>1547</v>
      </c>
      <c r="B157" t="s">
        <v>3</v>
      </c>
      <c r="C157">
        <v>0</v>
      </c>
      <c r="D157">
        <v>435.380785</v>
      </c>
      <c r="E157" t="s">
        <v>8</v>
      </c>
    </row>
    <row r="158" spans="1:5" customFormat="1" hidden="1" x14ac:dyDescent="0.25">
      <c r="A158">
        <v>1548</v>
      </c>
      <c r="B158" t="s">
        <v>3</v>
      </c>
      <c r="C158">
        <v>0</v>
      </c>
      <c r="D158">
        <v>1051.8040189999999</v>
      </c>
      <c r="E158" t="s">
        <v>8</v>
      </c>
    </row>
    <row r="159" spans="1:5" customFormat="1" hidden="1" x14ac:dyDescent="0.25">
      <c r="A159">
        <v>1549</v>
      </c>
      <c r="B159" t="s">
        <v>3</v>
      </c>
      <c r="C159">
        <v>0</v>
      </c>
      <c r="D159">
        <v>254.911674</v>
      </c>
      <c r="E159" t="s">
        <v>8</v>
      </c>
    </row>
    <row r="160" spans="1:5" customFormat="1" hidden="1" x14ac:dyDescent="0.25">
      <c r="A160">
        <v>1550</v>
      </c>
      <c r="B160" t="s">
        <v>3</v>
      </c>
      <c r="C160">
        <v>0</v>
      </c>
      <c r="D160">
        <v>115.486622</v>
      </c>
      <c r="E160" t="s">
        <v>8</v>
      </c>
    </row>
    <row r="161" spans="1:5" customFormat="1" hidden="1" x14ac:dyDescent="0.25">
      <c r="A161">
        <v>1551</v>
      </c>
      <c r="B161" t="s">
        <v>3</v>
      </c>
      <c r="C161">
        <v>0</v>
      </c>
      <c r="D161">
        <v>416.95206899999999</v>
      </c>
      <c r="E161" t="s">
        <v>8</v>
      </c>
    </row>
    <row r="162" spans="1:5" customFormat="1" hidden="1" x14ac:dyDescent="0.25">
      <c r="A162">
        <v>1552</v>
      </c>
      <c r="B162" t="s">
        <v>3</v>
      </c>
      <c r="C162">
        <v>0</v>
      </c>
      <c r="D162">
        <v>125.70589699999999</v>
      </c>
      <c r="E162" t="s">
        <v>8</v>
      </c>
    </row>
    <row r="163" spans="1:5" customFormat="1" hidden="1" x14ac:dyDescent="0.25">
      <c r="A163">
        <v>1553</v>
      </c>
      <c r="B163" t="s">
        <v>3</v>
      </c>
      <c r="C163">
        <v>0</v>
      </c>
      <c r="D163">
        <v>210.795042</v>
      </c>
      <c r="E163" t="s">
        <v>8</v>
      </c>
    </row>
    <row r="164" spans="1:5" customFormat="1" hidden="1" x14ac:dyDescent="0.25">
      <c r="A164">
        <v>1554</v>
      </c>
      <c r="B164" t="s">
        <v>3</v>
      </c>
      <c r="C164">
        <v>0</v>
      </c>
      <c r="D164">
        <v>1117.766572</v>
      </c>
      <c r="E164" t="s">
        <v>8</v>
      </c>
    </row>
    <row r="165" spans="1:5" customFormat="1" hidden="1" x14ac:dyDescent="0.25">
      <c r="A165">
        <v>1555</v>
      </c>
      <c r="B165" t="s">
        <v>3</v>
      </c>
      <c r="C165">
        <v>0</v>
      </c>
      <c r="D165">
        <v>995.70651699999996</v>
      </c>
      <c r="E165" t="s">
        <v>8</v>
      </c>
    </row>
    <row r="166" spans="1:5" customFormat="1" hidden="1" x14ac:dyDescent="0.25">
      <c r="A166">
        <v>1556</v>
      </c>
      <c r="B166" t="s">
        <v>3</v>
      </c>
      <c r="C166">
        <v>0</v>
      </c>
      <c r="D166">
        <v>336.74462499999998</v>
      </c>
      <c r="E166" t="s">
        <v>8</v>
      </c>
    </row>
    <row r="167" spans="1:5" customFormat="1" hidden="1" x14ac:dyDescent="0.25">
      <c r="A167">
        <v>1557</v>
      </c>
      <c r="B167" t="s">
        <v>3</v>
      </c>
      <c r="C167">
        <v>0</v>
      </c>
      <c r="D167">
        <v>252.92074299999999</v>
      </c>
      <c r="E167" t="s">
        <v>8</v>
      </c>
    </row>
    <row r="168" spans="1:5" customFormat="1" hidden="1" x14ac:dyDescent="0.25">
      <c r="A168">
        <v>1558</v>
      </c>
      <c r="B168" t="s">
        <v>3</v>
      </c>
      <c r="C168">
        <v>0</v>
      </c>
      <c r="D168">
        <v>268.76313800000003</v>
      </c>
      <c r="E168" t="s">
        <v>8</v>
      </c>
    </row>
    <row r="169" spans="1:5" customFormat="1" hidden="1" x14ac:dyDescent="0.25">
      <c r="A169">
        <v>1559</v>
      </c>
      <c r="B169" t="s">
        <v>3</v>
      </c>
      <c r="C169">
        <v>0</v>
      </c>
      <c r="D169">
        <v>1286.9260870000001</v>
      </c>
      <c r="E169" t="s">
        <v>8</v>
      </c>
    </row>
    <row r="170" spans="1:5" customFormat="1" hidden="1" x14ac:dyDescent="0.25">
      <c r="A170">
        <v>1560</v>
      </c>
      <c r="B170" t="s">
        <v>3</v>
      </c>
      <c r="C170">
        <v>0</v>
      </c>
      <c r="D170">
        <v>138.12401600000001</v>
      </c>
      <c r="E170" t="s">
        <v>8</v>
      </c>
    </row>
    <row r="171" spans="1:5" customFormat="1" hidden="1" x14ac:dyDescent="0.25">
      <c r="A171">
        <v>1561</v>
      </c>
      <c r="B171" t="s">
        <v>3</v>
      </c>
      <c r="C171">
        <v>0</v>
      </c>
      <c r="D171">
        <v>141.65854899999999</v>
      </c>
      <c r="E171" t="s">
        <v>8</v>
      </c>
    </row>
    <row r="172" spans="1:5" customFormat="1" hidden="1" x14ac:dyDescent="0.25">
      <c r="A172">
        <v>1562</v>
      </c>
      <c r="B172" t="s">
        <v>3</v>
      </c>
      <c r="C172">
        <v>0</v>
      </c>
      <c r="D172">
        <v>422.81303100000002</v>
      </c>
      <c r="E172" t="s">
        <v>8</v>
      </c>
    </row>
    <row r="173" spans="1:5" customFormat="1" hidden="1" x14ac:dyDescent="0.25">
      <c r="A173">
        <v>1563</v>
      </c>
      <c r="B173" t="s">
        <v>3</v>
      </c>
      <c r="C173">
        <v>0</v>
      </c>
      <c r="D173">
        <v>106.00012099999999</v>
      </c>
      <c r="E173" t="s">
        <v>8</v>
      </c>
    </row>
    <row r="174" spans="1:5" customFormat="1" hidden="1" x14ac:dyDescent="0.25">
      <c r="A174">
        <v>1564</v>
      </c>
      <c r="B174" t="s">
        <v>3</v>
      </c>
      <c r="C174">
        <v>0</v>
      </c>
      <c r="D174">
        <v>245.348693</v>
      </c>
      <c r="E174" t="s">
        <v>8</v>
      </c>
    </row>
    <row r="175" spans="1:5" customFormat="1" hidden="1" x14ac:dyDescent="0.25">
      <c r="A175">
        <v>1565</v>
      </c>
      <c r="B175" t="s">
        <v>3</v>
      </c>
      <c r="C175">
        <v>0</v>
      </c>
      <c r="D175">
        <v>157.744474</v>
      </c>
      <c r="E175" t="s">
        <v>8</v>
      </c>
    </row>
    <row r="176" spans="1:5" customFormat="1" hidden="1" x14ac:dyDescent="0.25">
      <c r="A176">
        <v>1569</v>
      </c>
      <c r="B176" t="s">
        <v>3</v>
      </c>
      <c r="C176">
        <v>0</v>
      </c>
      <c r="D176">
        <v>449.61447500000003</v>
      </c>
      <c r="E176" t="s">
        <v>8</v>
      </c>
    </row>
    <row r="177" spans="1:5" customFormat="1" hidden="1" x14ac:dyDescent="0.25">
      <c r="A177">
        <v>1570</v>
      </c>
      <c r="B177" t="s">
        <v>3</v>
      </c>
      <c r="C177">
        <v>0</v>
      </c>
      <c r="D177">
        <v>241.122514</v>
      </c>
      <c r="E177" t="s">
        <v>8</v>
      </c>
    </row>
    <row r="178" spans="1:5" customFormat="1" hidden="1" x14ac:dyDescent="0.25">
      <c r="A178">
        <v>1571</v>
      </c>
      <c r="B178" t="s">
        <v>3</v>
      </c>
      <c r="C178">
        <v>0</v>
      </c>
      <c r="D178">
        <v>90.703935999999999</v>
      </c>
      <c r="E178" t="s">
        <v>8</v>
      </c>
    </row>
    <row r="179" spans="1:5" customFormat="1" hidden="1" x14ac:dyDescent="0.25">
      <c r="A179">
        <v>1572</v>
      </c>
      <c r="B179" t="s">
        <v>3</v>
      </c>
      <c r="C179">
        <v>0</v>
      </c>
      <c r="D179">
        <v>152.971734</v>
      </c>
      <c r="E179" t="s">
        <v>8</v>
      </c>
    </row>
    <row r="180" spans="1:5" customFormat="1" hidden="1" x14ac:dyDescent="0.25">
      <c r="A180">
        <v>1584</v>
      </c>
      <c r="B180" t="s">
        <v>3</v>
      </c>
      <c r="C180">
        <v>0</v>
      </c>
      <c r="D180">
        <v>675.14515100000006</v>
      </c>
      <c r="E180" t="s">
        <v>8</v>
      </c>
    </row>
    <row r="181" spans="1:5" customFormat="1" hidden="1" x14ac:dyDescent="0.25">
      <c r="A181">
        <v>1585</v>
      </c>
      <c r="B181" t="s">
        <v>3</v>
      </c>
      <c r="C181">
        <v>0</v>
      </c>
      <c r="D181">
        <v>326.761616</v>
      </c>
      <c r="E181" t="s">
        <v>8</v>
      </c>
    </row>
    <row r="182" spans="1:5" customFormat="1" hidden="1" x14ac:dyDescent="0.25">
      <c r="A182">
        <v>1586</v>
      </c>
      <c r="B182" t="s">
        <v>3</v>
      </c>
      <c r="C182">
        <v>0</v>
      </c>
      <c r="D182">
        <v>133.44595699999999</v>
      </c>
      <c r="E182" t="s">
        <v>8</v>
      </c>
    </row>
    <row r="183" spans="1:5" customFormat="1" hidden="1" x14ac:dyDescent="0.25">
      <c r="A183">
        <v>1587</v>
      </c>
      <c r="B183" t="s">
        <v>3</v>
      </c>
      <c r="C183">
        <v>0</v>
      </c>
      <c r="D183">
        <v>139.62561500000001</v>
      </c>
      <c r="E183" t="s">
        <v>8</v>
      </c>
    </row>
    <row r="184" spans="1:5" customFormat="1" hidden="1" x14ac:dyDescent="0.25">
      <c r="A184">
        <v>1592</v>
      </c>
      <c r="B184" t="s">
        <v>3</v>
      </c>
      <c r="C184">
        <v>0</v>
      </c>
      <c r="D184">
        <v>265.965754</v>
      </c>
      <c r="E184" t="s">
        <v>8</v>
      </c>
    </row>
    <row r="185" spans="1:5" customFormat="1" hidden="1" x14ac:dyDescent="0.25">
      <c r="A185">
        <v>1593</v>
      </c>
      <c r="B185" t="s">
        <v>3</v>
      </c>
      <c r="C185">
        <v>0</v>
      </c>
      <c r="D185">
        <v>79.851208</v>
      </c>
      <c r="E185" t="s">
        <v>8</v>
      </c>
    </row>
    <row r="186" spans="1:5" customFormat="1" hidden="1" x14ac:dyDescent="0.25">
      <c r="A186">
        <v>1594</v>
      </c>
      <c r="B186" t="s">
        <v>3</v>
      </c>
      <c r="C186">
        <v>0</v>
      </c>
      <c r="D186">
        <v>289.92194699999999</v>
      </c>
      <c r="E186" t="s">
        <v>8</v>
      </c>
    </row>
    <row r="187" spans="1:5" customFormat="1" hidden="1" x14ac:dyDescent="0.25">
      <c r="A187">
        <v>1595</v>
      </c>
      <c r="B187" t="s">
        <v>3</v>
      </c>
      <c r="C187">
        <v>0</v>
      </c>
      <c r="D187">
        <v>59.303758000000002</v>
      </c>
      <c r="E187" t="s">
        <v>8</v>
      </c>
    </row>
    <row r="188" spans="1:5" customFormat="1" hidden="1" x14ac:dyDescent="0.25">
      <c r="A188">
        <v>1599</v>
      </c>
      <c r="B188" t="s">
        <v>3</v>
      </c>
      <c r="C188">
        <v>0</v>
      </c>
      <c r="D188">
        <v>396.91499599999997</v>
      </c>
      <c r="E188" t="s">
        <v>8</v>
      </c>
    </row>
    <row r="189" spans="1:5" customFormat="1" hidden="1" x14ac:dyDescent="0.25">
      <c r="A189">
        <v>1600</v>
      </c>
      <c r="B189" t="s">
        <v>3</v>
      </c>
      <c r="C189">
        <v>0</v>
      </c>
      <c r="D189">
        <v>367.146232</v>
      </c>
      <c r="E189" t="s">
        <v>8</v>
      </c>
    </row>
    <row r="190" spans="1:5" customFormat="1" hidden="1" x14ac:dyDescent="0.25">
      <c r="A190">
        <v>1601</v>
      </c>
      <c r="B190" t="s">
        <v>3</v>
      </c>
      <c r="C190">
        <v>0</v>
      </c>
      <c r="D190">
        <v>263.23452300000002</v>
      </c>
      <c r="E190" t="s">
        <v>8</v>
      </c>
    </row>
    <row r="191" spans="1:5" customFormat="1" hidden="1" x14ac:dyDescent="0.25">
      <c r="A191">
        <v>1602</v>
      </c>
      <c r="B191" t="s">
        <v>3</v>
      </c>
      <c r="C191">
        <v>0</v>
      </c>
      <c r="D191">
        <v>203.58827400000001</v>
      </c>
      <c r="E191" t="s">
        <v>8</v>
      </c>
    </row>
    <row r="192" spans="1:5" customFormat="1" hidden="1" x14ac:dyDescent="0.25">
      <c r="A192">
        <v>1603</v>
      </c>
      <c r="B192" t="s">
        <v>3</v>
      </c>
      <c r="C192">
        <v>0</v>
      </c>
      <c r="D192">
        <v>210.52209400000001</v>
      </c>
      <c r="E192" t="s">
        <v>8</v>
      </c>
    </row>
    <row r="193" spans="1:5" customFormat="1" hidden="1" x14ac:dyDescent="0.25">
      <c r="A193">
        <v>1604</v>
      </c>
      <c r="B193" t="s">
        <v>3</v>
      </c>
      <c r="C193">
        <v>0</v>
      </c>
      <c r="D193">
        <v>215.58526599999999</v>
      </c>
      <c r="E193" t="s">
        <v>8</v>
      </c>
    </row>
    <row r="194" spans="1:5" customFormat="1" hidden="1" x14ac:dyDescent="0.25">
      <c r="A194">
        <v>1605</v>
      </c>
      <c r="B194" t="s">
        <v>3</v>
      </c>
      <c r="C194">
        <v>0</v>
      </c>
      <c r="D194">
        <v>186.80076600000001</v>
      </c>
      <c r="E194" t="s">
        <v>8</v>
      </c>
    </row>
    <row r="195" spans="1:5" customFormat="1" hidden="1" x14ac:dyDescent="0.25">
      <c r="A195">
        <v>1606</v>
      </c>
      <c r="B195" t="s">
        <v>3</v>
      </c>
      <c r="C195">
        <v>0</v>
      </c>
      <c r="D195">
        <v>185.67412899999999</v>
      </c>
      <c r="E195" t="s">
        <v>8</v>
      </c>
    </row>
    <row r="196" spans="1:5" customFormat="1" hidden="1" x14ac:dyDescent="0.25">
      <c r="A196">
        <v>1607</v>
      </c>
      <c r="B196" t="s">
        <v>3</v>
      </c>
      <c r="C196">
        <v>0</v>
      </c>
      <c r="D196">
        <v>246.78378799999999</v>
      </c>
      <c r="E196" t="s">
        <v>8</v>
      </c>
    </row>
    <row r="197" spans="1:5" customFormat="1" hidden="1" x14ac:dyDescent="0.25">
      <c r="A197">
        <v>1608</v>
      </c>
      <c r="B197" t="s">
        <v>3</v>
      </c>
      <c r="C197">
        <v>0</v>
      </c>
      <c r="D197">
        <v>190.377565</v>
      </c>
      <c r="E197" t="s">
        <v>8</v>
      </c>
    </row>
    <row r="198" spans="1:5" customFormat="1" hidden="1" x14ac:dyDescent="0.25">
      <c r="A198">
        <v>1609</v>
      </c>
      <c r="B198" t="s">
        <v>3</v>
      </c>
      <c r="C198">
        <v>0</v>
      </c>
      <c r="D198">
        <v>172.338424</v>
      </c>
      <c r="E198" t="s">
        <v>8</v>
      </c>
    </row>
    <row r="199" spans="1:5" customFormat="1" hidden="1" x14ac:dyDescent="0.25">
      <c r="A199">
        <v>1617</v>
      </c>
      <c r="B199" t="s">
        <v>3</v>
      </c>
      <c r="C199">
        <v>0</v>
      </c>
      <c r="D199">
        <v>186.18822599999999</v>
      </c>
      <c r="E199" t="s">
        <v>8</v>
      </c>
    </row>
    <row r="200" spans="1:5" customFormat="1" hidden="1" x14ac:dyDescent="0.25">
      <c r="A200">
        <v>1618</v>
      </c>
      <c r="B200" t="s">
        <v>3</v>
      </c>
      <c r="C200">
        <v>0</v>
      </c>
      <c r="D200">
        <v>243.469506</v>
      </c>
      <c r="E200" t="s">
        <v>8</v>
      </c>
    </row>
    <row r="201" spans="1:5" customFormat="1" hidden="1" x14ac:dyDescent="0.25">
      <c r="A201">
        <v>1619</v>
      </c>
      <c r="B201" t="s">
        <v>3</v>
      </c>
      <c r="C201">
        <v>0</v>
      </c>
      <c r="D201">
        <v>363.46538900000002</v>
      </c>
      <c r="E201" t="s">
        <v>8</v>
      </c>
    </row>
    <row r="202" spans="1:5" customFormat="1" hidden="1" x14ac:dyDescent="0.25">
      <c r="A202">
        <v>1620</v>
      </c>
      <c r="B202" t="s">
        <v>3</v>
      </c>
      <c r="C202">
        <v>0</v>
      </c>
      <c r="D202">
        <v>87.159165000000002</v>
      </c>
      <c r="E202" t="s">
        <v>8</v>
      </c>
    </row>
    <row r="203" spans="1:5" customFormat="1" hidden="1" x14ac:dyDescent="0.25">
      <c r="A203">
        <v>1621</v>
      </c>
      <c r="B203" t="s">
        <v>3</v>
      </c>
      <c r="C203">
        <v>0</v>
      </c>
      <c r="D203">
        <v>53.158707999999997</v>
      </c>
      <c r="E203" t="s">
        <v>8</v>
      </c>
    </row>
    <row r="204" spans="1:5" customFormat="1" hidden="1" x14ac:dyDescent="0.25">
      <c r="A204">
        <v>1622</v>
      </c>
      <c r="B204" t="s">
        <v>3</v>
      </c>
      <c r="C204">
        <v>0</v>
      </c>
      <c r="D204">
        <v>125.733898</v>
      </c>
      <c r="E204" t="s">
        <v>8</v>
      </c>
    </row>
    <row r="205" spans="1:5" customFormat="1" hidden="1" x14ac:dyDescent="0.25">
      <c r="A205">
        <v>1623</v>
      </c>
      <c r="B205" t="s">
        <v>3</v>
      </c>
      <c r="C205">
        <v>0</v>
      </c>
      <c r="D205">
        <v>111.08499399999999</v>
      </c>
      <c r="E205" t="s">
        <v>8</v>
      </c>
    </row>
    <row r="206" spans="1:5" customFormat="1" hidden="1" x14ac:dyDescent="0.25">
      <c r="A206">
        <v>1624</v>
      </c>
      <c r="B206" t="s">
        <v>3</v>
      </c>
      <c r="C206">
        <v>0</v>
      </c>
      <c r="D206">
        <v>484.83589899999998</v>
      </c>
      <c r="E206" t="s">
        <v>8</v>
      </c>
    </row>
    <row r="207" spans="1:5" customFormat="1" hidden="1" x14ac:dyDescent="0.25">
      <c r="A207">
        <v>1625</v>
      </c>
      <c r="B207" t="s">
        <v>3</v>
      </c>
      <c r="C207">
        <v>0</v>
      </c>
      <c r="D207">
        <v>560.23857599999997</v>
      </c>
      <c r="E207" t="s">
        <v>8</v>
      </c>
    </row>
    <row r="208" spans="1:5" customFormat="1" hidden="1" x14ac:dyDescent="0.25">
      <c r="A208">
        <v>1626</v>
      </c>
      <c r="B208" t="s">
        <v>3</v>
      </c>
      <c r="C208">
        <v>0</v>
      </c>
      <c r="D208">
        <v>1254.8524199999999</v>
      </c>
      <c r="E208" t="s">
        <v>8</v>
      </c>
    </row>
    <row r="209" spans="1:5" customFormat="1" hidden="1" x14ac:dyDescent="0.25">
      <c r="A209">
        <v>1627</v>
      </c>
      <c r="B209" t="s">
        <v>3</v>
      </c>
      <c r="C209">
        <v>0</v>
      </c>
      <c r="D209">
        <v>54.076382000000002</v>
      </c>
      <c r="E209" t="s">
        <v>8</v>
      </c>
    </row>
    <row r="210" spans="1:5" customFormat="1" hidden="1" x14ac:dyDescent="0.25">
      <c r="A210">
        <v>1628</v>
      </c>
      <c r="B210" t="s">
        <v>3</v>
      </c>
      <c r="C210">
        <v>0</v>
      </c>
      <c r="D210">
        <v>41.899952999999996</v>
      </c>
      <c r="E210" t="s">
        <v>8</v>
      </c>
    </row>
    <row r="211" spans="1:5" customFormat="1" hidden="1" x14ac:dyDescent="0.25">
      <c r="A211">
        <v>1629</v>
      </c>
      <c r="B211" t="s">
        <v>3</v>
      </c>
      <c r="C211">
        <v>0</v>
      </c>
      <c r="D211">
        <v>133.581941</v>
      </c>
      <c r="E211" t="s">
        <v>8</v>
      </c>
    </row>
    <row r="212" spans="1:5" customFormat="1" hidden="1" x14ac:dyDescent="0.25">
      <c r="A212">
        <v>1630</v>
      </c>
      <c r="B212" t="s">
        <v>3</v>
      </c>
      <c r="C212">
        <v>0</v>
      </c>
      <c r="D212">
        <v>135.362684</v>
      </c>
      <c r="E212" t="s">
        <v>8</v>
      </c>
    </row>
    <row r="213" spans="1:5" customFormat="1" hidden="1" x14ac:dyDescent="0.25">
      <c r="A213">
        <v>1631</v>
      </c>
      <c r="B213" t="s">
        <v>3</v>
      </c>
      <c r="C213">
        <v>0</v>
      </c>
      <c r="D213">
        <v>283.464021</v>
      </c>
      <c r="E213" t="s">
        <v>8</v>
      </c>
    </row>
    <row r="214" spans="1:5" customFormat="1" hidden="1" x14ac:dyDescent="0.25">
      <c r="A214">
        <v>1632</v>
      </c>
      <c r="B214" t="s">
        <v>3</v>
      </c>
      <c r="C214">
        <v>0</v>
      </c>
      <c r="D214">
        <v>429.39653199999998</v>
      </c>
      <c r="E214" t="s">
        <v>8</v>
      </c>
    </row>
    <row r="215" spans="1:5" customFormat="1" hidden="1" x14ac:dyDescent="0.25">
      <c r="A215">
        <v>1633</v>
      </c>
      <c r="B215" t="s">
        <v>3</v>
      </c>
      <c r="C215">
        <v>0</v>
      </c>
      <c r="D215">
        <v>269.74740300000002</v>
      </c>
      <c r="E215" t="s">
        <v>8</v>
      </c>
    </row>
    <row r="216" spans="1:5" customFormat="1" hidden="1" x14ac:dyDescent="0.25">
      <c r="A216">
        <v>1634</v>
      </c>
      <c r="B216" t="s">
        <v>3</v>
      </c>
      <c r="C216">
        <v>0</v>
      </c>
      <c r="D216">
        <v>130.809583</v>
      </c>
      <c r="E216" t="s">
        <v>8</v>
      </c>
    </row>
    <row r="217" spans="1:5" customFormat="1" hidden="1" x14ac:dyDescent="0.25">
      <c r="A217">
        <v>1635</v>
      </c>
      <c r="B217" t="s">
        <v>3</v>
      </c>
      <c r="C217">
        <v>0</v>
      </c>
      <c r="D217">
        <v>241.62934799999999</v>
      </c>
      <c r="E217" t="s">
        <v>8</v>
      </c>
    </row>
    <row r="218" spans="1:5" customFormat="1" hidden="1" x14ac:dyDescent="0.25">
      <c r="A218">
        <v>1636</v>
      </c>
      <c r="B218" t="s">
        <v>3</v>
      </c>
      <c r="C218">
        <v>0</v>
      </c>
      <c r="D218">
        <v>138.358532</v>
      </c>
      <c r="E218" t="s">
        <v>8</v>
      </c>
    </row>
    <row r="219" spans="1:5" customFormat="1" hidden="1" x14ac:dyDescent="0.25">
      <c r="A219">
        <v>1637</v>
      </c>
      <c r="B219" t="s">
        <v>3</v>
      </c>
      <c r="C219">
        <v>0</v>
      </c>
      <c r="D219">
        <v>61.294645000000003</v>
      </c>
      <c r="E219" t="s">
        <v>8</v>
      </c>
    </row>
    <row r="220" spans="1:5" customFormat="1" hidden="1" x14ac:dyDescent="0.25">
      <c r="A220">
        <v>1643</v>
      </c>
      <c r="B220" t="s">
        <v>3</v>
      </c>
      <c r="C220">
        <v>0</v>
      </c>
      <c r="D220">
        <v>369.59499299999999</v>
      </c>
      <c r="E220" t="s">
        <v>8</v>
      </c>
    </row>
    <row r="221" spans="1:5" customFormat="1" hidden="1" x14ac:dyDescent="0.25">
      <c r="A221">
        <v>1645</v>
      </c>
      <c r="B221" t="s">
        <v>3</v>
      </c>
      <c r="C221">
        <v>0</v>
      </c>
      <c r="D221">
        <v>206.961659</v>
      </c>
      <c r="E221" t="s">
        <v>8</v>
      </c>
    </row>
    <row r="222" spans="1:5" customFormat="1" hidden="1" x14ac:dyDescent="0.25">
      <c r="A222">
        <v>1646</v>
      </c>
      <c r="B222" t="s">
        <v>3</v>
      </c>
      <c r="C222">
        <v>0</v>
      </c>
      <c r="D222">
        <v>90.025942000000001</v>
      </c>
      <c r="E222" t="s">
        <v>8</v>
      </c>
    </row>
    <row r="223" spans="1:5" customFormat="1" hidden="1" x14ac:dyDescent="0.25">
      <c r="A223">
        <v>1647</v>
      </c>
      <c r="B223" t="s">
        <v>3</v>
      </c>
      <c r="C223">
        <v>0</v>
      </c>
      <c r="D223">
        <v>244.78428099999999</v>
      </c>
      <c r="E223" t="s">
        <v>8</v>
      </c>
    </row>
    <row r="224" spans="1:5" customFormat="1" hidden="1" x14ac:dyDescent="0.25">
      <c r="A224">
        <v>1648</v>
      </c>
      <c r="B224" t="s">
        <v>3</v>
      </c>
      <c r="C224">
        <v>0</v>
      </c>
      <c r="D224">
        <v>65.769340999999997</v>
      </c>
      <c r="E224" t="s">
        <v>8</v>
      </c>
    </row>
    <row r="225" spans="1:5" customFormat="1" hidden="1" x14ac:dyDescent="0.25">
      <c r="A225">
        <v>1649</v>
      </c>
      <c r="B225" t="s">
        <v>3</v>
      </c>
      <c r="C225">
        <v>0</v>
      </c>
      <c r="D225">
        <v>201.24578199999999</v>
      </c>
      <c r="E225" t="s">
        <v>8</v>
      </c>
    </row>
    <row r="226" spans="1:5" customFormat="1" hidden="1" x14ac:dyDescent="0.25">
      <c r="A226">
        <v>1650</v>
      </c>
      <c r="B226" t="s">
        <v>3</v>
      </c>
      <c r="C226">
        <v>0</v>
      </c>
      <c r="D226">
        <v>295.35824400000001</v>
      </c>
      <c r="E226" t="s">
        <v>8</v>
      </c>
    </row>
    <row r="227" spans="1:5" customFormat="1" hidden="1" x14ac:dyDescent="0.25">
      <c r="A227">
        <v>1651</v>
      </c>
      <c r="B227" t="s">
        <v>3</v>
      </c>
      <c r="C227">
        <v>0</v>
      </c>
      <c r="D227">
        <v>127.33376699999999</v>
      </c>
      <c r="E227" t="s">
        <v>8</v>
      </c>
    </row>
    <row r="228" spans="1:5" customFormat="1" hidden="1" x14ac:dyDescent="0.25">
      <c r="A228">
        <v>1652</v>
      </c>
      <c r="B228" t="s">
        <v>3</v>
      </c>
      <c r="C228">
        <v>0</v>
      </c>
      <c r="D228">
        <v>548.48605999999995</v>
      </c>
      <c r="E228" t="s">
        <v>8</v>
      </c>
    </row>
    <row r="229" spans="1:5" customFormat="1" hidden="1" x14ac:dyDescent="0.25">
      <c r="A229">
        <v>1653</v>
      </c>
      <c r="B229" t="s">
        <v>3</v>
      </c>
      <c r="C229">
        <v>0</v>
      </c>
      <c r="D229">
        <v>125.582688</v>
      </c>
      <c r="E229" t="s">
        <v>8</v>
      </c>
    </row>
    <row r="230" spans="1:5" customFormat="1" hidden="1" x14ac:dyDescent="0.25">
      <c r="A230">
        <v>1654</v>
      </c>
      <c r="B230" t="s">
        <v>3</v>
      </c>
      <c r="C230">
        <v>0</v>
      </c>
      <c r="D230">
        <v>369.19561700000003</v>
      </c>
      <c r="E230" t="s">
        <v>8</v>
      </c>
    </row>
    <row r="231" spans="1:5" customFormat="1" hidden="1" x14ac:dyDescent="0.25">
      <c r="A231">
        <v>1655</v>
      </c>
      <c r="B231" t="s">
        <v>3</v>
      </c>
      <c r="C231">
        <v>0</v>
      </c>
      <c r="D231">
        <v>98.903927999999993</v>
      </c>
      <c r="E231" t="s">
        <v>8</v>
      </c>
    </row>
    <row r="232" spans="1:5" customFormat="1" hidden="1" x14ac:dyDescent="0.25">
      <c r="A232">
        <v>1656</v>
      </c>
      <c r="B232" t="s">
        <v>3</v>
      </c>
      <c r="C232">
        <v>0</v>
      </c>
      <c r="D232">
        <v>112.88770100000001</v>
      </c>
      <c r="E232" t="s">
        <v>8</v>
      </c>
    </row>
    <row r="233" spans="1:5" customFormat="1" hidden="1" x14ac:dyDescent="0.25">
      <c r="A233">
        <v>1657</v>
      </c>
      <c r="B233" t="s">
        <v>3</v>
      </c>
      <c r="C233">
        <v>0</v>
      </c>
      <c r="D233">
        <v>73.754068000000004</v>
      </c>
      <c r="E233" t="s">
        <v>8</v>
      </c>
    </row>
    <row r="234" spans="1:5" customFormat="1" hidden="1" x14ac:dyDescent="0.25">
      <c r="A234">
        <v>1658</v>
      </c>
      <c r="B234" t="s">
        <v>3</v>
      </c>
      <c r="C234">
        <v>0</v>
      </c>
      <c r="D234">
        <v>170.61666099999999</v>
      </c>
      <c r="E234" t="s">
        <v>8</v>
      </c>
    </row>
    <row r="235" spans="1:5" customFormat="1" hidden="1" x14ac:dyDescent="0.25">
      <c r="A235">
        <v>1659</v>
      </c>
      <c r="B235" t="s">
        <v>3</v>
      </c>
      <c r="C235">
        <v>0</v>
      </c>
      <c r="D235">
        <v>112.12220000000001</v>
      </c>
      <c r="E235" t="s">
        <v>8</v>
      </c>
    </row>
    <row r="236" spans="1:5" customFormat="1" hidden="1" x14ac:dyDescent="0.25">
      <c r="A236">
        <v>1660</v>
      </c>
      <c r="B236" t="s">
        <v>3</v>
      </c>
      <c r="C236">
        <v>0</v>
      </c>
      <c r="D236">
        <v>135.43233900000001</v>
      </c>
      <c r="E236" t="s">
        <v>8</v>
      </c>
    </row>
    <row r="237" spans="1:5" customFormat="1" hidden="1" x14ac:dyDescent="0.25">
      <c r="A237">
        <v>1661</v>
      </c>
      <c r="B237" t="s">
        <v>3</v>
      </c>
      <c r="C237">
        <v>0</v>
      </c>
      <c r="D237">
        <v>507.22941500000002</v>
      </c>
      <c r="E237" t="s">
        <v>8</v>
      </c>
    </row>
    <row r="238" spans="1:5" customFormat="1" hidden="1" x14ac:dyDescent="0.25">
      <c r="A238">
        <v>1662</v>
      </c>
      <c r="B238" t="s">
        <v>3</v>
      </c>
      <c r="C238">
        <v>0</v>
      </c>
      <c r="D238">
        <v>69.376240999999993</v>
      </c>
      <c r="E238" t="s">
        <v>8</v>
      </c>
    </row>
    <row r="239" spans="1:5" customFormat="1" hidden="1" x14ac:dyDescent="0.25">
      <c r="A239">
        <v>1663</v>
      </c>
      <c r="B239" t="s">
        <v>3</v>
      </c>
      <c r="C239">
        <v>0</v>
      </c>
      <c r="D239">
        <v>227.72065499999999</v>
      </c>
      <c r="E239" t="s">
        <v>8</v>
      </c>
    </row>
    <row r="240" spans="1:5" customFormat="1" hidden="1" x14ac:dyDescent="0.25">
      <c r="A240">
        <v>1665</v>
      </c>
      <c r="B240" t="s">
        <v>3</v>
      </c>
      <c r="C240">
        <v>0</v>
      </c>
      <c r="D240">
        <v>2269.460184</v>
      </c>
      <c r="E240" t="s">
        <v>8</v>
      </c>
    </row>
    <row r="241" spans="1:5" customFormat="1" hidden="1" x14ac:dyDescent="0.25">
      <c r="A241">
        <v>1666</v>
      </c>
      <c r="B241" t="s">
        <v>3</v>
      </c>
      <c r="C241">
        <v>0</v>
      </c>
      <c r="D241">
        <v>1624.8509899999999</v>
      </c>
      <c r="E241" t="s">
        <v>8</v>
      </c>
    </row>
    <row r="242" spans="1:5" customFormat="1" hidden="1" x14ac:dyDescent="0.25">
      <c r="A242">
        <v>1667</v>
      </c>
      <c r="B242" t="s">
        <v>3</v>
      </c>
      <c r="C242">
        <v>0</v>
      </c>
      <c r="D242">
        <v>836.97523999999999</v>
      </c>
      <c r="E242" t="s">
        <v>8</v>
      </c>
    </row>
    <row r="243" spans="1:5" customFormat="1" hidden="1" x14ac:dyDescent="0.25">
      <c r="A243">
        <v>1668</v>
      </c>
      <c r="B243" t="s">
        <v>3</v>
      </c>
      <c r="C243">
        <v>0</v>
      </c>
      <c r="D243">
        <v>808.85088399999995</v>
      </c>
      <c r="E243" t="s">
        <v>8</v>
      </c>
    </row>
    <row r="244" spans="1:5" customFormat="1" hidden="1" x14ac:dyDescent="0.25">
      <c r="A244">
        <v>1671</v>
      </c>
      <c r="B244" t="s">
        <v>3</v>
      </c>
      <c r="C244">
        <v>0</v>
      </c>
      <c r="D244">
        <v>299.514768</v>
      </c>
      <c r="E244" t="s">
        <v>8</v>
      </c>
    </row>
    <row r="245" spans="1:5" customFormat="1" hidden="1" x14ac:dyDescent="0.25">
      <c r="A245">
        <v>1673</v>
      </c>
      <c r="B245" t="s">
        <v>3</v>
      </c>
      <c r="C245">
        <v>0</v>
      </c>
      <c r="D245">
        <v>137.58751799999999</v>
      </c>
      <c r="E245" t="s">
        <v>8</v>
      </c>
    </row>
    <row r="246" spans="1:5" customFormat="1" hidden="1" x14ac:dyDescent="0.25">
      <c r="A246">
        <v>1675</v>
      </c>
      <c r="B246" t="s">
        <v>3</v>
      </c>
      <c r="C246">
        <v>0</v>
      </c>
      <c r="D246">
        <v>133.50537399999999</v>
      </c>
      <c r="E246" t="s">
        <v>8</v>
      </c>
    </row>
    <row r="247" spans="1:5" customFormat="1" hidden="1" x14ac:dyDescent="0.25">
      <c r="A247">
        <v>1677</v>
      </c>
      <c r="B247" t="s">
        <v>3</v>
      </c>
      <c r="C247">
        <v>0</v>
      </c>
      <c r="D247">
        <v>295.77170799999999</v>
      </c>
      <c r="E247" t="s">
        <v>8</v>
      </c>
    </row>
    <row r="248" spans="1:5" customFormat="1" hidden="1" x14ac:dyDescent="0.25">
      <c r="A248">
        <v>1685</v>
      </c>
      <c r="B248" t="s">
        <v>3</v>
      </c>
      <c r="C248">
        <v>0</v>
      </c>
      <c r="D248">
        <v>19.403706</v>
      </c>
      <c r="E248" t="s">
        <v>8</v>
      </c>
    </row>
    <row r="249" spans="1:5" customFormat="1" hidden="1" x14ac:dyDescent="0.25">
      <c r="A249">
        <v>1686</v>
      </c>
      <c r="B249" t="s">
        <v>3</v>
      </c>
      <c r="C249">
        <v>0</v>
      </c>
      <c r="D249">
        <v>16.439360000000001</v>
      </c>
      <c r="E249" t="s">
        <v>8</v>
      </c>
    </row>
    <row r="250" spans="1:5" customFormat="1" hidden="1" x14ac:dyDescent="0.25">
      <c r="A250">
        <v>1687</v>
      </c>
      <c r="B250" t="s">
        <v>3</v>
      </c>
      <c r="C250">
        <v>0</v>
      </c>
      <c r="D250">
        <v>208.74686500000001</v>
      </c>
      <c r="E250" t="s">
        <v>8</v>
      </c>
    </row>
    <row r="251" spans="1:5" customFormat="1" hidden="1" x14ac:dyDescent="0.25">
      <c r="A251">
        <v>1688</v>
      </c>
      <c r="B251" t="s">
        <v>3</v>
      </c>
      <c r="C251">
        <v>0</v>
      </c>
      <c r="D251">
        <v>867.49585500000001</v>
      </c>
      <c r="E251" t="s">
        <v>8</v>
      </c>
    </row>
    <row r="252" spans="1:5" customFormat="1" hidden="1" x14ac:dyDescent="0.25">
      <c r="A252">
        <v>1691</v>
      </c>
      <c r="B252" t="s">
        <v>3</v>
      </c>
      <c r="C252">
        <v>0</v>
      </c>
      <c r="D252">
        <v>404.49763400000001</v>
      </c>
      <c r="E252" t="s">
        <v>8</v>
      </c>
    </row>
    <row r="253" spans="1:5" customFormat="1" hidden="1" x14ac:dyDescent="0.25">
      <c r="A253">
        <v>1693</v>
      </c>
      <c r="B253" t="s">
        <v>3</v>
      </c>
      <c r="C253">
        <v>0</v>
      </c>
      <c r="D253">
        <v>114.60876399999999</v>
      </c>
      <c r="E253" t="s">
        <v>8</v>
      </c>
    </row>
    <row r="254" spans="1:5" customFormat="1" hidden="1" x14ac:dyDescent="0.25">
      <c r="A254">
        <v>1694</v>
      </c>
      <c r="B254" t="s">
        <v>3</v>
      </c>
      <c r="C254">
        <v>0</v>
      </c>
      <c r="D254">
        <v>592.84725300000002</v>
      </c>
      <c r="E254" t="s">
        <v>8</v>
      </c>
    </row>
    <row r="255" spans="1:5" customFormat="1" hidden="1" x14ac:dyDescent="0.25">
      <c r="A255">
        <v>1695</v>
      </c>
      <c r="B255" t="s">
        <v>3</v>
      </c>
      <c r="C255">
        <v>0</v>
      </c>
      <c r="D255">
        <v>170.80427299999999</v>
      </c>
      <c r="E255" t="s">
        <v>8</v>
      </c>
    </row>
    <row r="256" spans="1:5" customFormat="1" hidden="1" x14ac:dyDescent="0.25">
      <c r="A256">
        <v>1696</v>
      </c>
      <c r="B256" t="s">
        <v>3</v>
      </c>
      <c r="C256">
        <v>0</v>
      </c>
      <c r="D256">
        <v>214.340146</v>
      </c>
      <c r="E256" t="s">
        <v>8</v>
      </c>
    </row>
    <row r="257" spans="1:5" customFormat="1" hidden="1" x14ac:dyDescent="0.25">
      <c r="A257">
        <v>1697</v>
      </c>
      <c r="B257" t="s">
        <v>3</v>
      </c>
      <c r="C257">
        <v>0</v>
      </c>
      <c r="D257">
        <v>94.717651000000004</v>
      </c>
      <c r="E257" t="s">
        <v>8</v>
      </c>
    </row>
    <row r="258" spans="1:5" customFormat="1" hidden="1" x14ac:dyDescent="0.25">
      <c r="A258">
        <v>1698</v>
      </c>
      <c r="B258" t="s">
        <v>3</v>
      </c>
      <c r="C258">
        <v>0</v>
      </c>
      <c r="D258">
        <v>162.541978</v>
      </c>
      <c r="E258" t="s">
        <v>8</v>
      </c>
    </row>
    <row r="259" spans="1:5" customFormat="1" hidden="1" x14ac:dyDescent="0.25">
      <c r="A259">
        <v>1699</v>
      </c>
      <c r="B259" t="s">
        <v>3</v>
      </c>
      <c r="C259">
        <v>0</v>
      </c>
      <c r="D259">
        <v>509.13345299999997</v>
      </c>
      <c r="E259" t="s">
        <v>8</v>
      </c>
    </row>
    <row r="260" spans="1:5" customFormat="1" hidden="1" x14ac:dyDescent="0.25">
      <c r="A260">
        <v>1700</v>
      </c>
      <c r="B260" t="s">
        <v>3</v>
      </c>
      <c r="C260">
        <v>0</v>
      </c>
      <c r="D260">
        <v>193.30095800000001</v>
      </c>
      <c r="E260" t="s">
        <v>8</v>
      </c>
    </row>
    <row r="261" spans="1:5" customFormat="1" hidden="1" x14ac:dyDescent="0.25">
      <c r="A261">
        <v>1701</v>
      </c>
      <c r="B261" t="s">
        <v>3</v>
      </c>
      <c r="C261">
        <v>0</v>
      </c>
      <c r="D261">
        <v>306.76584700000001</v>
      </c>
      <c r="E261" t="s">
        <v>8</v>
      </c>
    </row>
    <row r="262" spans="1:5" customFormat="1" hidden="1" x14ac:dyDescent="0.25">
      <c r="A262">
        <v>1702</v>
      </c>
      <c r="B262" t="s">
        <v>3</v>
      </c>
      <c r="C262">
        <v>0</v>
      </c>
      <c r="D262">
        <v>219.276872</v>
      </c>
      <c r="E262" t="s">
        <v>8</v>
      </c>
    </row>
    <row r="263" spans="1:5" customFormat="1" hidden="1" x14ac:dyDescent="0.25">
      <c r="A263">
        <v>1703</v>
      </c>
      <c r="B263" t="s">
        <v>3</v>
      </c>
      <c r="C263">
        <v>0</v>
      </c>
      <c r="D263">
        <v>229.37433899999999</v>
      </c>
      <c r="E263" t="s">
        <v>8</v>
      </c>
    </row>
    <row r="264" spans="1:5" customFormat="1" hidden="1" x14ac:dyDescent="0.25">
      <c r="A264">
        <v>1704</v>
      </c>
      <c r="B264" t="s">
        <v>3</v>
      </c>
      <c r="C264">
        <v>0</v>
      </c>
      <c r="D264">
        <v>100.15701</v>
      </c>
      <c r="E264" t="s">
        <v>8</v>
      </c>
    </row>
    <row r="265" spans="1:5" customFormat="1" hidden="1" x14ac:dyDescent="0.25">
      <c r="A265">
        <v>1705</v>
      </c>
      <c r="B265" t="s">
        <v>3</v>
      </c>
      <c r="C265">
        <v>0</v>
      </c>
      <c r="D265">
        <v>171.427314</v>
      </c>
      <c r="E265" t="s">
        <v>8</v>
      </c>
    </row>
    <row r="266" spans="1:5" customFormat="1" hidden="1" x14ac:dyDescent="0.25">
      <c r="A266">
        <v>1706</v>
      </c>
      <c r="B266" t="s">
        <v>3</v>
      </c>
      <c r="C266">
        <v>0</v>
      </c>
      <c r="D266">
        <v>345.17878200000001</v>
      </c>
      <c r="E266" t="s">
        <v>8</v>
      </c>
    </row>
    <row r="267" spans="1:5" customFormat="1" hidden="1" x14ac:dyDescent="0.25">
      <c r="A267">
        <v>1707</v>
      </c>
      <c r="B267" t="s">
        <v>3</v>
      </c>
      <c r="C267">
        <v>0</v>
      </c>
      <c r="D267">
        <v>178.662992</v>
      </c>
      <c r="E267" t="s">
        <v>8</v>
      </c>
    </row>
    <row r="268" spans="1:5" customFormat="1" hidden="1" x14ac:dyDescent="0.25">
      <c r="A268">
        <v>1708</v>
      </c>
      <c r="B268" t="s">
        <v>3</v>
      </c>
      <c r="C268">
        <v>0</v>
      </c>
      <c r="D268">
        <v>469.12939999999998</v>
      </c>
      <c r="E268" t="s">
        <v>8</v>
      </c>
    </row>
    <row r="269" spans="1:5" customFormat="1" hidden="1" x14ac:dyDescent="0.25">
      <c r="A269">
        <v>1709</v>
      </c>
      <c r="B269" t="s">
        <v>3</v>
      </c>
      <c r="C269">
        <v>0</v>
      </c>
      <c r="D269">
        <v>202.04646</v>
      </c>
      <c r="E269" t="s">
        <v>8</v>
      </c>
    </row>
    <row r="270" spans="1:5" customFormat="1" hidden="1" x14ac:dyDescent="0.25">
      <c r="A270">
        <v>1710</v>
      </c>
      <c r="B270" t="s">
        <v>3</v>
      </c>
      <c r="C270">
        <v>0</v>
      </c>
      <c r="D270">
        <v>208.54376400000001</v>
      </c>
      <c r="E270" t="s">
        <v>8</v>
      </c>
    </row>
    <row r="271" spans="1:5" customFormat="1" hidden="1" x14ac:dyDescent="0.25">
      <c r="A271">
        <v>1711</v>
      </c>
      <c r="B271" t="s">
        <v>3</v>
      </c>
      <c r="C271">
        <v>0</v>
      </c>
      <c r="D271">
        <v>264.50370700000002</v>
      </c>
      <c r="E271" t="s">
        <v>8</v>
      </c>
    </row>
    <row r="272" spans="1:5" customFormat="1" hidden="1" x14ac:dyDescent="0.25">
      <c r="A272">
        <v>1712</v>
      </c>
      <c r="B272" t="s">
        <v>3</v>
      </c>
      <c r="C272">
        <v>0</v>
      </c>
      <c r="D272">
        <v>249.417711</v>
      </c>
      <c r="E272" t="s">
        <v>8</v>
      </c>
    </row>
    <row r="273" spans="1:5" customFormat="1" hidden="1" x14ac:dyDescent="0.25">
      <c r="A273">
        <v>1713</v>
      </c>
      <c r="B273" t="s">
        <v>3</v>
      </c>
      <c r="C273">
        <v>0</v>
      </c>
      <c r="D273">
        <v>474.23098700000003</v>
      </c>
      <c r="E273" t="s">
        <v>8</v>
      </c>
    </row>
    <row r="274" spans="1:5" customFormat="1" hidden="1" x14ac:dyDescent="0.25">
      <c r="A274">
        <v>1714</v>
      </c>
      <c r="B274" t="s">
        <v>3</v>
      </c>
      <c r="C274">
        <v>0</v>
      </c>
      <c r="D274">
        <v>222.81735599999999</v>
      </c>
      <c r="E274" t="s">
        <v>8</v>
      </c>
    </row>
    <row r="275" spans="1:5" customFormat="1" hidden="1" x14ac:dyDescent="0.25">
      <c r="A275">
        <v>1715</v>
      </c>
      <c r="B275" t="s">
        <v>3</v>
      </c>
      <c r="C275">
        <v>0</v>
      </c>
      <c r="D275">
        <v>201.08407199999999</v>
      </c>
      <c r="E275" t="s">
        <v>8</v>
      </c>
    </row>
    <row r="276" spans="1:5" customFormat="1" hidden="1" x14ac:dyDescent="0.25">
      <c r="A276">
        <v>1716</v>
      </c>
      <c r="B276" t="s">
        <v>3</v>
      </c>
      <c r="C276">
        <v>0</v>
      </c>
      <c r="D276">
        <v>371.65452900000003</v>
      </c>
      <c r="E276" t="s">
        <v>8</v>
      </c>
    </row>
    <row r="277" spans="1:5" customFormat="1" hidden="1" x14ac:dyDescent="0.25">
      <c r="A277">
        <v>1717</v>
      </c>
      <c r="B277" t="s">
        <v>3</v>
      </c>
      <c r="C277">
        <v>0</v>
      </c>
      <c r="D277">
        <v>270.53941800000001</v>
      </c>
      <c r="E277" t="s">
        <v>8</v>
      </c>
    </row>
    <row r="278" spans="1:5" customFormat="1" hidden="1" x14ac:dyDescent="0.25">
      <c r="A278">
        <v>1718</v>
      </c>
      <c r="B278" t="s">
        <v>3</v>
      </c>
      <c r="C278">
        <v>0</v>
      </c>
      <c r="D278">
        <v>155.48682500000001</v>
      </c>
      <c r="E278" t="s">
        <v>8</v>
      </c>
    </row>
    <row r="279" spans="1:5" customFormat="1" hidden="1" x14ac:dyDescent="0.25">
      <c r="A279">
        <v>1719</v>
      </c>
      <c r="B279" t="s">
        <v>3</v>
      </c>
      <c r="C279">
        <v>0</v>
      </c>
      <c r="D279">
        <v>349.295053</v>
      </c>
      <c r="E279" t="s">
        <v>8</v>
      </c>
    </row>
    <row r="280" spans="1:5" customFormat="1" hidden="1" x14ac:dyDescent="0.25">
      <c r="A280">
        <v>1720</v>
      </c>
      <c r="B280" t="s">
        <v>3</v>
      </c>
      <c r="C280">
        <v>0</v>
      </c>
      <c r="D280">
        <v>288.59623499999998</v>
      </c>
      <c r="E280" t="s">
        <v>8</v>
      </c>
    </row>
    <row r="281" spans="1:5" customFormat="1" hidden="1" x14ac:dyDescent="0.25">
      <c r="A281">
        <v>1721</v>
      </c>
      <c r="B281" t="s">
        <v>3</v>
      </c>
      <c r="C281">
        <v>0</v>
      </c>
      <c r="D281">
        <v>209.24599799999999</v>
      </c>
      <c r="E281" t="s">
        <v>8</v>
      </c>
    </row>
    <row r="282" spans="1:5" customFormat="1" hidden="1" x14ac:dyDescent="0.25">
      <c r="A282">
        <v>1722</v>
      </c>
      <c r="B282" t="s">
        <v>3</v>
      </c>
      <c r="C282">
        <v>0</v>
      </c>
      <c r="D282">
        <v>244.99482</v>
      </c>
      <c r="E282" t="s">
        <v>8</v>
      </c>
    </row>
    <row r="283" spans="1:5" customFormat="1" hidden="1" x14ac:dyDescent="0.25">
      <c r="A283">
        <v>1723</v>
      </c>
      <c r="B283" t="s">
        <v>3</v>
      </c>
      <c r="C283">
        <v>0</v>
      </c>
      <c r="D283">
        <v>417.76797299999998</v>
      </c>
      <c r="E283" t="s">
        <v>8</v>
      </c>
    </row>
    <row r="284" spans="1:5" customFormat="1" hidden="1" x14ac:dyDescent="0.25">
      <c r="A284">
        <v>1724</v>
      </c>
      <c r="B284" t="s">
        <v>3</v>
      </c>
      <c r="C284">
        <v>0</v>
      </c>
      <c r="D284">
        <v>197.33042399999999</v>
      </c>
      <c r="E284" t="s">
        <v>8</v>
      </c>
    </row>
    <row r="285" spans="1:5" customFormat="1" hidden="1" x14ac:dyDescent="0.25">
      <c r="A285">
        <v>1725</v>
      </c>
      <c r="B285" t="s">
        <v>3</v>
      </c>
      <c r="C285">
        <v>0</v>
      </c>
      <c r="D285">
        <v>910.80071299999997</v>
      </c>
      <c r="E285" t="s">
        <v>8</v>
      </c>
    </row>
    <row r="286" spans="1:5" customFormat="1" hidden="1" x14ac:dyDescent="0.25">
      <c r="A286">
        <v>1726</v>
      </c>
      <c r="B286" t="s">
        <v>3</v>
      </c>
      <c r="C286">
        <v>0</v>
      </c>
      <c r="D286">
        <v>952.22594700000002</v>
      </c>
      <c r="E286" t="s">
        <v>8</v>
      </c>
    </row>
    <row r="287" spans="1:5" customFormat="1" hidden="1" x14ac:dyDescent="0.25">
      <c r="A287">
        <v>1727</v>
      </c>
      <c r="B287" t="s">
        <v>3</v>
      </c>
      <c r="C287">
        <v>0</v>
      </c>
      <c r="D287">
        <v>345.36359399999998</v>
      </c>
      <c r="E287" t="s">
        <v>8</v>
      </c>
    </row>
    <row r="288" spans="1:5" customFormat="1" hidden="1" x14ac:dyDescent="0.25">
      <c r="A288">
        <v>1728</v>
      </c>
      <c r="B288" t="s">
        <v>3</v>
      </c>
      <c r="C288">
        <v>0</v>
      </c>
      <c r="D288">
        <v>402.144341</v>
      </c>
      <c r="E288" t="s">
        <v>8</v>
      </c>
    </row>
    <row r="289" spans="1:5" customFormat="1" hidden="1" x14ac:dyDescent="0.25">
      <c r="A289">
        <v>1729</v>
      </c>
      <c r="B289" t="s">
        <v>3</v>
      </c>
      <c r="C289">
        <v>0</v>
      </c>
      <c r="D289">
        <v>734.971858</v>
      </c>
      <c r="E289" t="s">
        <v>8</v>
      </c>
    </row>
    <row r="290" spans="1:5" customFormat="1" hidden="1" x14ac:dyDescent="0.25">
      <c r="A290">
        <v>1730</v>
      </c>
      <c r="B290" t="s">
        <v>3</v>
      </c>
      <c r="C290">
        <v>0</v>
      </c>
      <c r="D290">
        <v>592.00282200000004</v>
      </c>
      <c r="E290" t="s">
        <v>8</v>
      </c>
    </row>
    <row r="291" spans="1:5" customFormat="1" hidden="1" x14ac:dyDescent="0.25">
      <c r="A291">
        <v>1731</v>
      </c>
      <c r="B291" t="s">
        <v>3</v>
      </c>
      <c r="C291">
        <v>0</v>
      </c>
      <c r="D291">
        <v>439.73839800000002</v>
      </c>
      <c r="E291" t="s">
        <v>8</v>
      </c>
    </row>
    <row r="292" spans="1:5" customFormat="1" hidden="1" x14ac:dyDescent="0.25">
      <c r="A292">
        <v>1732</v>
      </c>
      <c r="B292" t="s">
        <v>3</v>
      </c>
      <c r="C292">
        <v>0</v>
      </c>
      <c r="D292">
        <v>448.061801</v>
      </c>
      <c r="E292" t="s">
        <v>8</v>
      </c>
    </row>
    <row r="293" spans="1:5" customFormat="1" hidden="1" x14ac:dyDescent="0.25">
      <c r="A293">
        <v>1733</v>
      </c>
      <c r="B293" t="s">
        <v>3</v>
      </c>
      <c r="C293">
        <v>0</v>
      </c>
      <c r="D293">
        <v>203.279766</v>
      </c>
      <c r="E293" t="s">
        <v>8</v>
      </c>
    </row>
    <row r="294" spans="1:5" customFormat="1" hidden="1" x14ac:dyDescent="0.25">
      <c r="A294">
        <v>1734</v>
      </c>
      <c r="B294" t="s">
        <v>3</v>
      </c>
      <c r="C294">
        <v>0</v>
      </c>
      <c r="D294">
        <v>414.801177</v>
      </c>
      <c r="E294" t="s">
        <v>8</v>
      </c>
    </row>
    <row r="295" spans="1:5" customFormat="1" hidden="1" x14ac:dyDescent="0.25">
      <c r="A295">
        <v>1735</v>
      </c>
      <c r="B295" t="s">
        <v>3</v>
      </c>
      <c r="C295">
        <v>0</v>
      </c>
      <c r="D295">
        <v>340.61448100000001</v>
      </c>
      <c r="E295" t="s">
        <v>8</v>
      </c>
    </row>
    <row r="296" spans="1:5" customFormat="1" hidden="1" x14ac:dyDescent="0.25">
      <c r="A296">
        <v>1736</v>
      </c>
      <c r="B296" t="s">
        <v>3</v>
      </c>
      <c r="C296">
        <v>0</v>
      </c>
      <c r="D296">
        <v>331.14705600000002</v>
      </c>
      <c r="E296" t="s">
        <v>8</v>
      </c>
    </row>
    <row r="297" spans="1:5" customFormat="1" hidden="1" x14ac:dyDescent="0.25">
      <c r="A297">
        <v>1745</v>
      </c>
      <c r="B297" t="s">
        <v>3</v>
      </c>
      <c r="C297">
        <v>0</v>
      </c>
      <c r="D297">
        <v>16.235384</v>
      </c>
      <c r="E297" t="s">
        <v>8</v>
      </c>
    </row>
    <row r="298" spans="1:5" customFormat="1" hidden="1" x14ac:dyDescent="0.25">
      <c r="A298">
        <v>1746</v>
      </c>
      <c r="B298" t="s">
        <v>3</v>
      </c>
      <c r="C298">
        <v>0</v>
      </c>
      <c r="D298">
        <v>16.763831</v>
      </c>
      <c r="E298" t="s">
        <v>8</v>
      </c>
    </row>
    <row r="299" spans="1:5" customFormat="1" hidden="1" x14ac:dyDescent="0.25">
      <c r="A299">
        <v>1747</v>
      </c>
      <c r="B299" t="s">
        <v>3</v>
      </c>
      <c r="C299">
        <v>0</v>
      </c>
      <c r="D299">
        <v>30.121587999999999</v>
      </c>
      <c r="E299" t="s">
        <v>8</v>
      </c>
    </row>
    <row r="300" spans="1:5" customFormat="1" hidden="1" x14ac:dyDescent="0.25">
      <c r="A300">
        <v>3107</v>
      </c>
      <c r="B300" t="s">
        <v>3</v>
      </c>
      <c r="C300">
        <v>0</v>
      </c>
      <c r="D300">
        <v>0</v>
      </c>
      <c r="E300" t="s">
        <v>8</v>
      </c>
    </row>
    <row r="301" spans="1:5" customFormat="1" hidden="1" x14ac:dyDescent="0.25">
      <c r="A301">
        <v>1378</v>
      </c>
      <c r="B301" t="s">
        <v>3</v>
      </c>
      <c r="C301">
        <v>0</v>
      </c>
      <c r="D301">
        <v>1184.2003440000001</v>
      </c>
      <c r="E301" t="s">
        <v>13</v>
      </c>
    </row>
    <row r="302" spans="1:5" customFormat="1" hidden="1" x14ac:dyDescent="0.25">
      <c r="A302">
        <v>1434</v>
      </c>
      <c r="B302" t="s">
        <v>3</v>
      </c>
      <c r="C302">
        <v>0</v>
      </c>
      <c r="D302">
        <v>16.258572999999998</v>
      </c>
      <c r="E302" t="s">
        <v>13</v>
      </c>
    </row>
    <row r="303" spans="1:5" customFormat="1" hidden="1" x14ac:dyDescent="0.25">
      <c r="A303">
        <v>1435</v>
      </c>
      <c r="B303" t="s">
        <v>3</v>
      </c>
      <c r="C303">
        <v>0</v>
      </c>
      <c r="D303">
        <v>28.526883000000002</v>
      </c>
      <c r="E303" t="s">
        <v>13</v>
      </c>
    </row>
    <row r="304" spans="1:5" customFormat="1" hidden="1" x14ac:dyDescent="0.25">
      <c r="A304">
        <v>1748</v>
      </c>
      <c r="B304" t="s">
        <v>3</v>
      </c>
      <c r="C304">
        <v>0</v>
      </c>
      <c r="D304">
        <v>26.144538000000001</v>
      </c>
      <c r="E304" t="s">
        <v>13</v>
      </c>
    </row>
    <row r="305" spans="1:12" x14ac:dyDescent="0.25">
      <c r="A305" s="1">
        <v>1075</v>
      </c>
      <c r="B305" s="1" t="s">
        <v>3</v>
      </c>
      <c r="C305" s="1">
        <v>0</v>
      </c>
      <c r="D305" s="1">
        <v>1960.3743850000001</v>
      </c>
      <c r="E305" s="1" t="s">
        <v>9</v>
      </c>
      <c r="F305" s="1">
        <f>J305</f>
        <v>1265</v>
      </c>
      <c r="G305" s="59">
        <f>(D305*1.8)/F305</f>
        <v>2.789465528063241</v>
      </c>
      <c r="H305" s="1" t="str">
        <f>IF(G305&gt;2,"Tinggi",IF(AND(G305&gt;1.8,G305&lt;2),"Sedang",IF(AND(G305&gt;0,G305&lt;1.8),"Rendah","Rendah")))</f>
        <v>Tinggi</v>
      </c>
      <c r="I305" s="57"/>
      <c r="J305" s="1">
        <f>SUM(K305:L305)</f>
        <v>1265</v>
      </c>
      <c r="K305" s="1">
        <f>L305+33</f>
        <v>649</v>
      </c>
      <c r="L305" s="1">
        <f>44*14</f>
        <v>616</v>
      </c>
    </row>
    <row r="306" spans="1:12" x14ac:dyDescent="0.25">
      <c r="A306" s="1">
        <v>1076</v>
      </c>
      <c r="B306" s="1" t="s">
        <v>3</v>
      </c>
      <c r="C306" s="1">
        <v>0</v>
      </c>
      <c r="D306" s="1">
        <v>1734.319898</v>
      </c>
      <c r="E306" s="1" t="s">
        <v>9</v>
      </c>
      <c r="F306" s="1">
        <f t="shared" ref="F306:F369" si="0">J306</f>
        <v>537</v>
      </c>
      <c r="G306" s="59">
        <f t="shared" ref="G306:G369" si="1">(D306*1.8)/F306</f>
        <v>5.8133627865921786</v>
      </c>
      <c r="H306" s="1" t="str">
        <f t="shared" ref="H306:H369" si="2">IF(G306&gt;2,"Tinggi",IF(AND(G306&gt;1.8,G306&lt;2),"Sedang",IF(AND(G306&gt;0,G306&lt;1.8),"Rendah","Rendah")))</f>
        <v>Tinggi</v>
      </c>
      <c r="I306" s="57"/>
      <c r="J306" s="1">
        <f t="shared" ref="J306:J369" si="3">SUM(K306:L306)</f>
        <v>537</v>
      </c>
      <c r="K306" s="1">
        <f t="shared" ref="K306:K369" si="4">L306+33</f>
        <v>285</v>
      </c>
      <c r="L306" s="1">
        <f>21*12</f>
        <v>252</v>
      </c>
    </row>
    <row r="307" spans="1:12" x14ac:dyDescent="0.25">
      <c r="A307" s="1">
        <v>1077</v>
      </c>
      <c r="B307" s="1" t="s">
        <v>3</v>
      </c>
      <c r="C307" s="1">
        <v>0</v>
      </c>
      <c r="D307" s="1">
        <v>1781.862603</v>
      </c>
      <c r="E307" s="1" t="s">
        <v>9</v>
      </c>
      <c r="F307" s="1">
        <f t="shared" si="0"/>
        <v>407</v>
      </c>
      <c r="G307" s="59">
        <f t="shared" si="1"/>
        <v>7.8804734285012286</v>
      </c>
      <c r="H307" s="1" t="str">
        <f t="shared" si="2"/>
        <v>Tinggi</v>
      </c>
      <c r="I307" s="57"/>
      <c r="J307" s="1">
        <f t="shared" si="3"/>
        <v>407</v>
      </c>
      <c r="K307" s="1">
        <f t="shared" si="4"/>
        <v>220</v>
      </c>
      <c r="L307" s="1">
        <f>11*17</f>
        <v>187</v>
      </c>
    </row>
    <row r="308" spans="1:12" x14ac:dyDescent="0.25">
      <c r="A308" s="1">
        <v>1078</v>
      </c>
      <c r="B308" s="1" t="s">
        <v>3</v>
      </c>
      <c r="C308" s="1">
        <v>0</v>
      </c>
      <c r="D308" s="1">
        <v>379.442543</v>
      </c>
      <c r="E308" s="1" t="s">
        <v>9</v>
      </c>
      <c r="F308" s="1">
        <f t="shared" si="0"/>
        <v>393</v>
      </c>
      <c r="G308" s="59">
        <f t="shared" si="1"/>
        <v>1.7379047770992366</v>
      </c>
      <c r="H308" s="1" t="str">
        <f t="shared" si="2"/>
        <v>Rendah</v>
      </c>
      <c r="I308" s="57"/>
      <c r="J308" s="1">
        <f t="shared" si="3"/>
        <v>393</v>
      </c>
      <c r="K308" s="1">
        <f t="shared" si="4"/>
        <v>213</v>
      </c>
      <c r="L308" s="1">
        <f>15*12</f>
        <v>180</v>
      </c>
    </row>
    <row r="309" spans="1:12" x14ac:dyDescent="0.25">
      <c r="A309" s="1">
        <v>1079</v>
      </c>
      <c r="B309" s="1" t="s">
        <v>3</v>
      </c>
      <c r="C309" s="1">
        <v>0</v>
      </c>
      <c r="D309" s="1">
        <v>390.34576299999998</v>
      </c>
      <c r="E309" s="1" t="s">
        <v>9</v>
      </c>
      <c r="F309" s="1">
        <f t="shared" si="0"/>
        <v>369</v>
      </c>
      <c r="G309" s="59">
        <f t="shared" si="1"/>
        <v>1.9041256731707317</v>
      </c>
      <c r="H309" s="1" t="str">
        <f t="shared" si="2"/>
        <v>Sedang</v>
      </c>
      <c r="I309" s="57"/>
      <c r="J309" s="1">
        <f t="shared" si="3"/>
        <v>369</v>
      </c>
      <c r="K309" s="1">
        <f t="shared" si="4"/>
        <v>201</v>
      </c>
      <c r="L309" s="1">
        <f>12*14</f>
        <v>168</v>
      </c>
    </row>
    <row r="310" spans="1:12" x14ac:dyDescent="0.25">
      <c r="A310" s="1">
        <v>1080</v>
      </c>
      <c r="B310" s="1" t="s">
        <v>3</v>
      </c>
      <c r="C310" s="1">
        <v>0</v>
      </c>
      <c r="D310" s="1">
        <v>398.74631699999998</v>
      </c>
      <c r="E310" s="1" t="s">
        <v>9</v>
      </c>
      <c r="F310" s="1">
        <f t="shared" si="0"/>
        <v>913</v>
      </c>
      <c r="G310" s="59">
        <f t="shared" si="1"/>
        <v>0.78613731719605684</v>
      </c>
      <c r="H310" s="1" t="str">
        <f t="shared" si="2"/>
        <v>Rendah</v>
      </c>
      <c r="I310" s="57"/>
      <c r="J310" s="1">
        <f t="shared" si="3"/>
        <v>913</v>
      </c>
      <c r="K310" s="1">
        <f t="shared" si="4"/>
        <v>473</v>
      </c>
      <c r="L310" s="1">
        <f>22*20</f>
        <v>440</v>
      </c>
    </row>
    <row r="311" spans="1:12" x14ac:dyDescent="0.25">
      <c r="A311" s="1">
        <v>1081</v>
      </c>
      <c r="B311" s="1" t="s">
        <v>3</v>
      </c>
      <c r="C311" s="1">
        <v>0</v>
      </c>
      <c r="D311" s="1">
        <v>383.27529600000003</v>
      </c>
      <c r="E311" s="1" t="s">
        <v>9</v>
      </c>
      <c r="F311" s="1">
        <f t="shared" si="0"/>
        <v>815</v>
      </c>
      <c r="G311" s="59">
        <f t="shared" si="1"/>
        <v>0.8464975862576688</v>
      </c>
      <c r="H311" s="1" t="str">
        <f t="shared" si="2"/>
        <v>Rendah</v>
      </c>
      <c r="I311" s="57"/>
      <c r="J311" s="1">
        <f t="shared" si="3"/>
        <v>815</v>
      </c>
      <c r="K311" s="1">
        <f t="shared" si="4"/>
        <v>424</v>
      </c>
      <c r="L311" s="1">
        <f>23*17</f>
        <v>391</v>
      </c>
    </row>
    <row r="312" spans="1:12" x14ac:dyDescent="0.25">
      <c r="A312" s="1">
        <v>1082</v>
      </c>
      <c r="B312" s="1" t="s">
        <v>3</v>
      </c>
      <c r="C312" s="1">
        <v>0</v>
      </c>
      <c r="D312" s="1">
        <v>32.534647</v>
      </c>
      <c r="E312" s="1" t="s">
        <v>9</v>
      </c>
      <c r="F312" s="1">
        <f t="shared" si="0"/>
        <v>467</v>
      </c>
      <c r="G312" s="59">
        <f t="shared" si="1"/>
        <v>0.12540120899357601</v>
      </c>
      <c r="H312" s="1" t="str">
        <f t="shared" si="2"/>
        <v>Rendah</v>
      </c>
      <c r="I312" s="57"/>
      <c r="J312" s="1">
        <f t="shared" si="3"/>
        <v>467</v>
      </c>
      <c r="K312" s="1">
        <f t="shared" si="4"/>
        <v>250</v>
      </c>
      <c r="L312" s="1">
        <f>31*7</f>
        <v>217</v>
      </c>
    </row>
    <row r="313" spans="1:12" x14ac:dyDescent="0.25">
      <c r="A313" s="1">
        <v>1083</v>
      </c>
      <c r="B313" s="1" t="s">
        <v>3</v>
      </c>
      <c r="C313" s="1">
        <v>0</v>
      </c>
      <c r="D313" s="1">
        <v>34.254136000000003</v>
      </c>
      <c r="E313" s="1" t="s">
        <v>9</v>
      </c>
      <c r="F313" s="1">
        <f t="shared" si="0"/>
        <v>369</v>
      </c>
      <c r="G313" s="59">
        <f t="shared" si="1"/>
        <v>0.16709334634146344</v>
      </c>
      <c r="H313" s="1" t="str">
        <f t="shared" si="2"/>
        <v>Rendah</v>
      </c>
      <c r="I313" s="57"/>
      <c r="J313" s="1">
        <f t="shared" si="3"/>
        <v>369</v>
      </c>
      <c r="K313" s="1">
        <f t="shared" si="4"/>
        <v>201</v>
      </c>
      <c r="L313" s="1">
        <f>12*14</f>
        <v>168</v>
      </c>
    </row>
    <row r="314" spans="1:12" x14ac:dyDescent="0.25">
      <c r="A314" s="1">
        <v>1084</v>
      </c>
      <c r="B314" s="1" t="s">
        <v>3</v>
      </c>
      <c r="C314" s="1">
        <v>0</v>
      </c>
      <c r="D314" s="1">
        <v>13.793184999999999</v>
      </c>
      <c r="E314" s="1" t="s">
        <v>9</v>
      </c>
      <c r="F314" s="1">
        <f t="shared" si="0"/>
        <v>3149</v>
      </c>
      <c r="G314" s="59">
        <f t="shared" si="1"/>
        <v>7.8843229596697352E-3</v>
      </c>
      <c r="H314" s="1" t="str">
        <f t="shared" si="2"/>
        <v>Rendah</v>
      </c>
      <c r="I314" s="57"/>
      <c r="J314" s="1">
        <f t="shared" si="3"/>
        <v>3149</v>
      </c>
      <c r="K314" s="1">
        <f t="shared" si="4"/>
        <v>1591</v>
      </c>
      <c r="L314" s="1">
        <f>41*38</f>
        <v>1558</v>
      </c>
    </row>
    <row r="315" spans="1:12" x14ac:dyDescent="0.25">
      <c r="A315" s="1">
        <v>1085</v>
      </c>
      <c r="B315" s="1" t="s">
        <v>3</v>
      </c>
      <c r="C315" s="1">
        <v>0</v>
      </c>
      <c r="D315" s="1">
        <v>13.49973</v>
      </c>
      <c r="E315" s="1" t="s">
        <v>9</v>
      </c>
      <c r="F315" s="1">
        <f t="shared" si="0"/>
        <v>1419</v>
      </c>
      <c r="G315" s="59">
        <f t="shared" si="1"/>
        <v>1.7124393234672304E-2</v>
      </c>
      <c r="H315" s="1" t="str">
        <f t="shared" si="2"/>
        <v>Rendah</v>
      </c>
      <c r="I315" s="57"/>
      <c r="J315" s="1">
        <f t="shared" si="3"/>
        <v>1419</v>
      </c>
      <c r="K315" s="1">
        <f t="shared" si="4"/>
        <v>726</v>
      </c>
      <c r="L315" s="1">
        <f>33*21</f>
        <v>693</v>
      </c>
    </row>
    <row r="316" spans="1:12" x14ac:dyDescent="0.25">
      <c r="A316" s="1">
        <v>1086</v>
      </c>
      <c r="B316" s="1" t="s">
        <v>3</v>
      </c>
      <c r="C316" s="1">
        <v>0</v>
      </c>
      <c r="D316" s="1">
        <v>27.802520999999999</v>
      </c>
      <c r="E316" s="1" t="s">
        <v>9</v>
      </c>
      <c r="F316" s="1">
        <f t="shared" si="0"/>
        <v>2493</v>
      </c>
      <c r="G316" s="59">
        <f t="shared" si="1"/>
        <v>2.0074022382671482E-2</v>
      </c>
      <c r="H316" s="1" t="str">
        <f t="shared" si="2"/>
        <v>Rendah</v>
      </c>
      <c r="I316" s="57"/>
      <c r="J316" s="1">
        <f t="shared" si="3"/>
        <v>2493</v>
      </c>
      <c r="K316" s="1">
        <f t="shared" si="4"/>
        <v>1263</v>
      </c>
      <c r="L316" s="1">
        <f>30*41</f>
        <v>1230</v>
      </c>
    </row>
    <row r="317" spans="1:12" x14ac:dyDescent="0.25">
      <c r="A317" s="1">
        <v>1087</v>
      </c>
      <c r="B317" s="1" t="s">
        <v>3</v>
      </c>
      <c r="C317" s="1">
        <v>0</v>
      </c>
      <c r="D317" s="1">
        <v>12.312588</v>
      </c>
      <c r="E317" s="1" t="s">
        <v>9</v>
      </c>
      <c r="F317" s="1">
        <f t="shared" si="0"/>
        <v>1121</v>
      </c>
      <c r="G317" s="59">
        <f t="shared" si="1"/>
        <v>1.9770435682426406E-2</v>
      </c>
      <c r="H317" s="1" t="str">
        <f t="shared" si="2"/>
        <v>Rendah</v>
      </c>
      <c r="I317" s="57"/>
      <c r="J317" s="1">
        <f t="shared" si="3"/>
        <v>1121</v>
      </c>
      <c r="K317" s="1">
        <f t="shared" si="4"/>
        <v>577</v>
      </c>
      <c r="L317" s="1">
        <f>32*17</f>
        <v>544</v>
      </c>
    </row>
    <row r="318" spans="1:12" x14ac:dyDescent="0.25">
      <c r="A318" s="1">
        <v>1088</v>
      </c>
      <c r="B318" s="1" t="s">
        <v>3</v>
      </c>
      <c r="C318" s="1">
        <v>0</v>
      </c>
      <c r="D318" s="1">
        <v>44.752983999999998</v>
      </c>
      <c r="E318" s="1" t="s">
        <v>9</v>
      </c>
      <c r="F318" s="1">
        <f t="shared" si="0"/>
        <v>705</v>
      </c>
      <c r="G318" s="59">
        <f t="shared" si="1"/>
        <v>0.11426293787234042</v>
      </c>
      <c r="H318" s="1" t="str">
        <f t="shared" si="2"/>
        <v>Rendah</v>
      </c>
      <c r="I318" s="57"/>
      <c r="J318" s="1">
        <f t="shared" si="3"/>
        <v>705</v>
      </c>
      <c r="K318" s="1">
        <f t="shared" si="4"/>
        <v>369</v>
      </c>
      <c r="L318" s="1">
        <f>12*28</f>
        <v>336</v>
      </c>
    </row>
    <row r="319" spans="1:12" x14ac:dyDescent="0.25">
      <c r="A319" s="1">
        <v>1089</v>
      </c>
      <c r="B319" s="1" t="s">
        <v>3</v>
      </c>
      <c r="C319" s="1">
        <v>0</v>
      </c>
      <c r="D319" s="1">
        <v>23.096056000000001</v>
      </c>
      <c r="E319" s="1" t="s">
        <v>9</v>
      </c>
      <c r="F319" s="1">
        <f t="shared" si="0"/>
        <v>1633</v>
      </c>
      <c r="G319" s="59">
        <f t="shared" si="1"/>
        <v>2.5457991916717698E-2</v>
      </c>
      <c r="H319" s="1" t="str">
        <f t="shared" si="2"/>
        <v>Rendah</v>
      </c>
      <c r="I319" s="57"/>
      <c r="J319" s="1">
        <f t="shared" si="3"/>
        <v>1633</v>
      </c>
      <c r="K319" s="1">
        <f t="shared" si="4"/>
        <v>833</v>
      </c>
      <c r="L319" s="1">
        <f>16*50</f>
        <v>800</v>
      </c>
    </row>
    <row r="320" spans="1:12" x14ac:dyDescent="0.25">
      <c r="A320" s="1">
        <v>1090</v>
      </c>
      <c r="B320" s="1" t="s">
        <v>3</v>
      </c>
      <c r="C320" s="1">
        <v>0</v>
      </c>
      <c r="D320" s="1">
        <v>42.434001000000002</v>
      </c>
      <c r="E320" s="1" t="s">
        <v>9</v>
      </c>
      <c r="F320" s="1">
        <f t="shared" si="0"/>
        <v>683</v>
      </c>
      <c r="G320" s="59">
        <f t="shared" si="1"/>
        <v>0.1118319206442167</v>
      </c>
      <c r="H320" s="1" t="str">
        <f t="shared" si="2"/>
        <v>Rendah</v>
      </c>
      <c r="I320" s="57"/>
      <c r="J320" s="1">
        <f t="shared" si="3"/>
        <v>683</v>
      </c>
      <c r="K320" s="1">
        <f t="shared" si="4"/>
        <v>358</v>
      </c>
      <c r="L320" s="1">
        <f>25*13</f>
        <v>325</v>
      </c>
    </row>
    <row r="321" spans="1:12" x14ac:dyDescent="0.25">
      <c r="A321" s="1">
        <v>1091</v>
      </c>
      <c r="B321" s="1" t="s">
        <v>3</v>
      </c>
      <c r="C321" s="1">
        <v>0</v>
      </c>
      <c r="D321" s="1">
        <v>21.399011999999999</v>
      </c>
      <c r="E321" s="1" t="s">
        <v>9</v>
      </c>
      <c r="F321" s="1">
        <f t="shared" si="0"/>
        <v>355</v>
      </c>
      <c r="G321" s="59">
        <f t="shared" si="1"/>
        <v>0.10850203267605633</v>
      </c>
      <c r="H321" s="1" t="str">
        <f t="shared" si="2"/>
        <v>Rendah</v>
      </c>
      <c r="I321" s="57"/>
      <c r="J321" s="1">
        <f t="shared" si="3"/>
        <v>355</v>
      </c>
      <c r="K321" s="1">
        <f t="shared" si="4"/>
        <v>194</v>
      </c>
      <c r="L321" s="1">
        <f>23*7</f>
        <v>161</v>
      </c>
    </row>
    <row r="322" spans="1:12" x14ac:dyDescent="0.25">
      <c r="A322" s="1">
        <v>1092</v>
      </c>
      <c r="B322" s="1" t="s">
        <v>3</v>
      </c>
      <c r="C322" s="1">
        <v>0</v>
      </c>
      <c r="D322" s="1">
        <v>131.32866799999999</v>
      </c>
      <c r="E322" s="1" t="s">
        <v>9</v>
      </c>
      <c r="F322" s="1">
        <f t="shared" si="0"/>
        <v>1713</v>
      </c>
      <c r="G322" s="59">
        <f t="shared" si="1"/>
        <v>0.13799860035026268</v>
      </c>
      <c r="H322" s="1" t="str">
        <f t="shared" si="2"/>
        <v>Rendah</v>
      </c>
      <c r="I322" s="57"/>
      <c r="J322" s="1">
        <f t="shared" si="3"/>
        <v>1713</v>
      </c>
      <c r="K322" s="1">
        <f t="shared" si="4"/>
        <v>873</v>
      </c>
      <c r="L322" s="1">
        <f>24*35</f>
        <v>840</v>
      </c>
    </row>
    <row r="323" spans="1:12" x14ac:dyDescent="0.25">
      <c r="A323" s="1">
        <v>1093</v>
      </c>
      <c r="B323" s="1" t="s">
        <v>3</v>
      </c>
      <c r="C323" s="1">
        <v>0</v>
      </c>
      <c r="D323" s="1">
        <v>135.18188000000001</v>
      </c>
      <c r="E323" s="1" t="s">
        <v>9</v>
      </c>
      <c r="F323" s="1">
        <f t="shared" si="0"/>
        <v>933</v>
      </c>
      <c r="G323" s="59">
        <f t="shared" si="1"/>
        <v>0.26080105466237946</v>
      </c>
      <c r="H323" s="1" t="str">
        <f t="shared" si="2"/>
        <v>Rendah</v>
      </c>
      <c r="I323" s="57"/>
      <c r="J323" s="1">
        <f t="shared" si="3"/>
        <v>933</v>
      </c>
      <c r="K323" s="1">
        <f t="shared" si="4"/>
        <v>483</v>
      </c>
      <c r="L323" s="1">
        <f>25*18</f>
        <v>450</v>
      </c>
    </row>
    <row r="324" spans="1:12" x14ac:dyDescent="0.25">
      <c r="A324" s="1">
        <v>1094</v>
      </c>
      <c r="B324" s="1" t="s">
        <v>3</v>
      </c>
      <c r="C324" s="1">
        <v>0</v>
      </c>
      <c r="D324" s="1">
        <v>54.419842000000003</v>
      </c>
      <c r="E324" s="1" t="s">
        <v>9</v>
      </c>
      <c r="F324" s="1">
        <f t="shared" si="0"/>
        <v>173</v>
      </c>
      <c r="G324" s="59">
        <f t="shared" si="1"/>
        <v>0.56621800924855492</v>
      </c>
      <c r="H324" s="1" t="str">
        <f t="shared" si="2"/>
        <v>Rendah</v>
      </c>
      <c r="I324" s="57"/>
      <c r="J324" s="1">
        <f t="shared" si="3"/>
        <v>173</v>
      </c>
      <c r="K324" s="1">
        <f t="shared" si="4"/>
        <v>103</v>
      </c>
      <c r="L324" s="1">
        <f>14*5</f>
        <v>70</v>
      </c>
    </row>
    <row r="325" spans="1:12" x14ac:dyDescent="0.25">
      <c r="A325" s="1">
        <v>1095</v>
      </c>
      <c r="B325" s="1" t="s">
        <v>3</v>
      </c>
      <c r="C325" s="1">
        <v>0</v>
      </c>
      <c r="D325" s="1">
        <v>49.327005999999997</v>
      </c>
      <c r="E325" s="1" t="s">
        <v>9</v>
      </c>
      <c r="F325" s="1">
        <f t="shared" si="0"/>
        <v>407</v>
      </c>
      <c r="G325" s="59">
        <f t="shared" si="1"/>
        <v>0.21815383488943488</v>
      </c>
      <c r="H325" s="1" t="str">
        <f t="shared" si="2"/>
        <v>Rendah</v>
      </c>
      <c r="I325" s="57"/>
      <c r="J325" s="1">
        <f t="shared" si="3"/>
        <v>407</v>
      </c>
      <c r="K325" s="1">
        <f t="shared" si="4"/>
        <v>220</v>
      </c>
      <c r="L325" s="1">
        <f>11*17</f>
        <v>187</v>
      </c>
    </row>
    <row r="326" spans="1:12" x14ac:dyDescent="0.25">
      <c r="A326" s="1">
        <v>1096</v>
      </c>
      <c r="B326" s="1" t="s">
        <v>3</v>
      </c>
      <c r="C326" s="1">
        <v>0</v>
      </c>
      <c r="D326" s="1">
        <v>87.327038999999999</v>
      </c>
      <c r="E326" s="1" t="s">
        <v>9</v>
      </c>
      <c r="F326" s="1">
        <f t="shared" si="0"/>
        <v>153</v>
      </c>
      <c r="G326" s="59">
        <f t="shared" si="1"/>
        <v>1.0273769294117647</v>
      </c>
      <c r="H326" s="1" t="str">
        <f t="shared" si="2"/>
        <v>Rendah</v>
      </c>
      <c r="I326" s="57"/>
      <c r="J326" s="1">
        <f t="shared" si="3"/>
        <v>153</v>
      </c>
      <c r="K326" s="1">
        <f t="shared" si="4"/>
        <v>93</v>
      </c>
      <c r="L326" s="1">
        <f>10*6</f>
        <v>60</v>
      </c>
    </row>
    <row r="327" spans="1:12" x14ac:dyDescent="0.25">
      <c r="A327" s="1">
        <v>1097</v>
      </c>
      <c r="B327" s="1" t="s">
        <v>3</v>
      </c>
      <c r="C327" s="1">
        <v>0</v>
      </c>
      <c r="D327" s="1">
        <v>78.063552000000001</v>
      </c>
      <c r="E327" s="1" t="s">
        <v>9</v>
      </c>
      <c r="F327" s="1">
        <f t="shared" si="0"/>
        <v>145</v>
      </c>
      <c r="G327" s="59">
        <f t="shared" si="1"/>
        <v>0.96906478344827585</v>
      </c>
      <c r="H327" s="1" t="str">
        <f t="shared" si="2"/>
        <v>Rendah</v>
      </c>
      <c r="I327" s="57"/>
      <c r="J327" s="1">
        <f t="shared" si="3"/>
        <v>145</v>
      </c>
      <c r="K327" s="1">
        <f t="shared" si="4"/>
        <v>89</v>
      </c>
      <c r="L327" s="1">
        <f>8*7</f>
        <v>56</v>
      </c>
    </row>
    <row r="328" spans="1:12" x14ac:dyDescent="0.25">
      <c r="A328" s="1">
        <v>1098</v>
      </c>
      <c r="B328" s="1" t="s">
        <v>3</v>
      </c>
      <c r="C328" s="1">
        <v>0</v>
      </c>
      <c r="D328" s="1">
        <v>94.989268999999993</v>
      </c>
      <c r="E328" s="1" t="s">
        <v>9</v>
      </c>
      <c r="F328" s="1">
        <f t="shared" si="0"/>
        <v>679</v>
      </c>
      <c r="G328" s="59">
        <f t="shared" si="1"/>
        <v>0.25181249513991161</v>
      </c>
      <c r="H328" s="1" t="str">
        <f t="shared" si="2"/>
        <v>Rendah</v>
      </c>
      <c r="I328" s="57"/>
      <c r="J328" s="1">
        <f t="shared" si="3"/>
        <v>679</v>
      </c>
      <c r="K328" s="1">
        <f t="shared" si="4"/>
        <v>356</v>
      </c>
      <c r="L328" s="1">
        <f>17*19</f>
        <v>323</v>
      </c>
    </row>
    <row r="329" spans="1:12" x14ac:dyDescent="0.25">
      <c r="A329" s="1">
        <v>1099</v>
      </c>
      <c r="B329" s="1" t="s">
        <v>3</v>
      </c>
      <c r="C329" s="1">
        <v>0</v>
      </c>
      <c r="D329" s="1">
        <v>53.111629999999998</v>
      </c>
      <c r="E329" s="1" t="s">
        <v>9</v>
      </c>
      <c r="F329" s="1">
        <f t="shared" si="0"/>
        <v>345</v>
      </c>
      <c r="G329" s="59">
        <f t="shared" si="1"/>
        <v>0.27710415652173914</v>
      </c>
      <c r="H329" s="1" t="str">
        <f t="shared" si="2"/>
        <v>Rendah</v>
      </c>
      <c r="I329" s="57"/>
      <c r="J329" s="1">
        <f t="shared" si="3"/>
        <v>345</v>
      </c>
      <c r="K329" s="1">
        <f t="shared" si="4"/>
        <v>189</v>
      </c>
      <c r="L329" s="1">
        <f>13*12</f>
        <v>156</v>
      </c>
    </row>
    <row r="330" spans="1:12" x14ac:dyDescent="0.25">
      <c r="A330" s="1">
        <v>1100</v>
      </c>
      <c r="B330" s="1" t="s">
        <v>3</v>
      </c>
      <c r="C330" s="1">
        <v>0</v>
      </c>
      <c r="D330" s="1">
        <v>22.134585999999999</v>
      </c>
      <c r="E330" s="1" t="s">
        <v>9</v>
      </c>
      <c r="F330" s="1">
        <f t="shared" si="0"/>
        <v>433</v>
      </c>
      <c r="G330" s="59">
        <f t="shared" si="1"/>
        <v>9.2014445265588912E-2</v>
      </c>
      <c r="H330" s="1" t="str">
        <f t="shared" si="2"/>
        <v>Rendah</v>
      </c>
      <c r="I330" s="57"/>
      <c r="J330" s="1">
        <f t="shared" si="3"/>
        <v>433</v>
      </c>
      <c r="K330" s="1">
        <f t="shared" si="4"/>
        <v>233</v>
      </c>
      <c r="L330" s="1">
        <f>10*20</f>
        <v>200</v>
      </c>
    </row>
    <row r="331" spans="1:12" x14ac:dyDescent="0.25">
      <c r="A331" s="1">
        <v>1101</v>
      </c>
      <c r="B331" s="1" t="s">
        <v>3</v>
      </c>
      <c r="C331" s="1">
        <v>0</v>
      </c>
      <c r="D331" s="1">
        <v>35.389436000000003</v>
      </c>
      <c r="E331" s="1" t="s">
        <v>9</v>
      </c>
      <c r="F331" s="1">
        <f t="shared" si="0"/>
        <v>1325</v>
      </c>
      <c r="G331" s="59">
        <f t="shared" si="1"/>
        <v>4.8076214943396235E-2</v>
      </c>
      <c r="H331" s="1" t="str">
        <f t="shared" si="2"/>
        <v>Rendah</v>
      </c>
      <c r="I331" s="57"/>
      <c r="J331" s="1">
        <f t="shared" si="3"/>
        <v>1325</v>
      </c>
      <c r="K331" s="1">
        <f t="shared" si="4"/>
        <v>679</v>
      </c>
      <c r="L331" s="1">
        <f>38*17</f>
        <v>646</v>
      </c>
    </row>
    <row r="332" spans="1:12" x14ac:dyDescent="0.25">
      <c r="A332" s="1">
        <v>1102</v>
      </c>
      <c r="B332" s="1" t="s">
        <v>3</v>
      </c>
      <c r="C332" s="1">
        <v>0</v>
      </c>
      <c r="D332" s="1">
        <v>21.422989000000001</v>
      </c>
      <c r="E332" s="1" t="s">
        <v>9</v>
      </c>
      <c r="F332" s="1">
        <f t="shared" si="0"/>
        <v>1809</v>
      </c>
      <c r="G332" s="59">
        <f t="shared" si="1"/>
        <v>2.1316406965174131E-2</v>
      </c>
      <c r="H332" s="1" t="str">
        <f t="shared" si="2"/>
        <v>Rendah</v>
      </c>
      <c r="I332" s="57"/>
      <c r="J332" s="1">
        <f t="shared" si="3"/>
        <v>1809</v>
      </c>
      <c r="K332" s="1">
        <f t="shared" si="4"/>
        <v>921</v>
      </c>
      <c r="L332" s="1">
        <f>37*24</f>
        <v>888</v>
      </c>
    </row>
    <row r="333" spans="1:12" x14ac:dyDescent="0.25">
      <c r="A333" s="1">
        <v>1103</v>
      </c>
      <c r="B333" s="1" t="s">
        <v>3</v>
      </c>
      <c r="C333" s="1">
        <v>0</v>
      </c>
      <c r="D333" s="1">
        <v>35.373044999999998</v>
      </c>
      <c r="E333" s="1" t="s">
        <v>9</v>
      </c>
      <c r="F333" s="1">
        <f t="shared" si="0"/>
        <v>1873</v>
      </c>
      <c r="G333" s="59">
        <f t="shared" si="1"/>
        <v>3.3994383876134543E-2</v>
      </c>
      <c r="H333" s="1" t="str">
        <f t="shared" si="2"/>
        <v>Rendah</v>
      </c>
      <c r="I333" s="57"/>
      <c r="J333" s="1">
        <f t="shared" si="3"/>
        <v>1873</v>
      </c>
      <c r="K333" s="1">
        <f t="shared" si="4"/>
        <v>953</v>
      </c>
      <c r="L333" s="1">
        <f>23*40</f>
        <v>920</v>
      </c>
    </row>
    <row r="334" spans="1:12" x14ac:dyDescent="0.25">
      <c r="A334" s="1">
        <v>1104</v>
      </c>
      <c r="B334" s="1" t="s">
        <v>3</v>
      </c>
      <c r="C334" s="1">
        <v>0</v>
      </c>
      <c r="D334" s="1">
        <v>23.359023000000001</v>
      </c>
      <c r="E334" s="1" t="s">
        <v>9</v>
      </c>
      <c r="F334" s="1">
        <f t="shared" si="0"/>
        <v>873</v>
      </c>
      <c r="G334" s="59">
        <f t="shared" si="1"/>
        <v>4.8162934020618553E-2</v>
      </c>
      <c r="H334" s="1" t="str">
        <f t="shared" si="2"/>
        <v>Rendah</v>
      </c>
      <c r="I334" s="57"/>
      <c r="J334" s="1">
        <f t="shared" si="3"/>
        <v>873</v>
      </c>
      <c r="K334" s="1">
        <f t="shared" si="4"/>
        <v>453</v>
      </c>
      <c r="L334" s="1">
        <f>28*15</f>
        <v>420</v>
      </c>
    </row>
    <row r="335" spans="1:12" x14ac:dyDescent="0.25">
      <c r="A335" s="1">
        <v>1105</v>
      </c>
      <c r="B335" s="1" t="s">
        <v>3</v>
      </c>
      <c r="C335" s="1">
        <v>0</v>
      </c>
      <c r="D335" s="1">
        <v>25.842178000000001</v>
      </c>
      <c r="E335" s="1" t="s">
        <v>9</v>
      </c>
      <c r="F335" s="1">
        <f t="shared" si="0"/>
        <v>383</v>
      </c>
      <c r="G335" s="59">
        <f t="shared" si="1"/>
        <v>0.12145148929503916</v>
      </c>
      <c r="H335" s="1" t="str">
        <f t="shared" si="2"/>
        <v>Rendah</v>
      </c>
      <c r="I335" s="57"/>
      <c r="J335" s="1">
        <f t="shared" si="3"/>
        <v>383</v>
      </c>
      <c r="K335" s="1">
        <f t="shared" si="4"/>
        <v>208</v>
      </c>
      <c r="L335" s="1">
        <f>25*7</f>
        <v>175</v>
      </c>
    </row>
    <row r="336" spans="1:12" x14ac:dyDescent="0.25">
      <c r="A336" s="1">
        <v>1106</v>
      </c>
      <c r="B336" s="1" t="s">
        <v>3</v>
      </c>
      <c r="C336" s="1">
        <v>0</v>
      </c>
      <c r="D336" s="1">
        <v>30.119488</v>
      </c>
      <c r="E336" s="1" t="s">
        <v>9</v>
      </c>
      <c r="F336" s="1">
        <f t="shared" si="0"/>
        <v>273</v>
      </c>
      <c r="G336" s="59">
        <f t="shared" si="1"/>
        <v>0.19859003076923079</v>
      </c>
      <c r="H336" s="1" t="str">
        <f t="shared" si="2"/>
        <v>Rendah</v>
      </c>
      <c r="I336" s="57"/>
      <c r="J336" s="1">
        <f t="shared" si="3"/>
        <v>273</v>
      </c>
      <c r="K336" s="1">
        <f t="shared" si="4"/>
        <v>153</v>
      </c>
      <c r="L336" s="1">
        <f>10*12</f>
        <v>120</v>
      </c>
    </row>
    <row r="337" spans="1:12" x14ac:dyDescent="0.25">
      <c r="A337" s="1">
        <v>1107</v>
      </c>
      <c r="B337" s="1" t="s">
        <v>3</v>
      </c>
      <c r="C337" s="1">
        <v>0</v>
      </c>
      <c r="D337" s="1">
        <v>32.833261</v>
      </c>
      <c r="E337" s="1" t="s">
        <v>9</v>
      </c>
      <c r="F337" s="1">
        <f t="shared" si="0"/>
        <v>385</v>
      </c>
      <c r="G337" s="59">
        <f t="shared" si="1"/>
        <v>0.15350615532467532</v>
      </c>
      <c r="H337" s="1" t="str">
        <f t="shared" si="2"/>
        <v>Rendah</v>
      </c>
      <c r="I337" s="57"/>
      <c r="J337" s="1">
        <f t="shared" si="3"/>
        <v>385</v>
      </c>
      <c r="K337" s="1">
        <f t="shared" si="4"/>
        <v>209</v>
      </c>
      <c r="L337" s="1">
        <f>22*8</f>
        <v>176</v>
      </c>
    </row>
    <row r="338" spans="1:12" x14ac:dyDescent="0.25">
      <c r="A338" s="1">
        <v>1108</v>
      </c>
      <c r="B338" s="1" t="s">
        <v>3</v>
      </c>
      <c r="C338" s="1">
        <v>0</v>
      </c>
      <c r="D338" s="1">
        <v>35.379679000000003</v>
      </c>
      <c r="E338" s="1" t="s">
        <v>9</v>
      </c>
      <c r="F338" s="1">
        <f t="shared" si="0"/>
        <v>183</v>
      </c>
      <c r="G338" s="59">
        <f t="shared" si="1"/>
        <v>0.34799684262295089</v>
      </c>
      <c r="H338" s="1" t="str">
        <f t="shared" si="2"/>
        <v>Rendah</v>
      </c>
      <c r="I338" s="57"/>
      <c r="J338" s="1">
        <f t="shared" si="3"/>
        <v>183</v>
      </c>
      <c r="K338" s="1">
        <f t="shared" si="4"/>
        <v>108</v>
      </c>
      <c r="L338" s="1">
        <f>15*5</f>
        <v>75</v>
      </c>
    </row>
    <row r="339" spans="1:12" x14ac:dyDescent="0.25">
      <c r="A339" s="1">
        <v>1109</v>
      </c>
      <c r="B339" s="1" t="s">
        <v>3</v>
      </c>
      <c r="C339" s="1">
        <v>0</v>
      </c>
      <c r="D339" s="1">
        <v>19.304473999999999</v>
      </c>
      <c r="E339" s="1" t="s">
        <v>9</v>
      </c>
      <c r="F339" s="1">
        <f t="shared" si="0"/>
        <v>353</v>
      </c>
      <c r="G339" s="59">
        <f t="shared" si="1"/>
        <v>9.8436411331444762E-2</v>
      </c>
      <c r="H339" s="1" t="str">
        <f t="shared" si="2"/>
        <v>Rendah</v>
      </c>
      <c r="I339" s="57"/>
      <c r="J339" s="1">
        <f t="shared" si="3"/>
        <v>353</v>
      </c>
      <c r="K339" s="1">
        <f t="shared" si="4"/>
        <v>193</v>
      </c>
      <c r="L339" s="1">
        <f>20*8</f>
        <v>160</v>
      </c>
    </row>
    <row r="340" spans="1:12" x14ac:dyDescent="0.25">
      <c r="A340" s="1">
        <v>1110</v>
      </c>
      <c r="B340" s="1" t="s">
        <v>3</v>
      </c>
      <c r="C340" s="1">
        <v>0</v>
      </c>
      <c r="D340" s="1">
        <v>33.451008000000002</v>
      </c>
      <c r="E340" s="1" t="s">
        <v>9</v>
      </c>
      <c r="F340" s="1">
        <f t="shared" si="0"/>
        <v>801</v>
      </c>
      <c r="G340" s="59">
        <f t="shared" si="1"/>
        <v>7.5170804494382029E-2</v>
      </c>
      <c r="H340" s="1" t="str">
        <f t="shared" si="2"/>
        <v>Rendah</v>
      </c>
      <c r="I340" s="57"/>
      <c r="J340" s="1">
        <f t="shared" si="3"/>
        <v>801</v>
      </c>
      <c r="K340" s="1">
        <f t="shared" si="4"/>
        <v>417</v>
      </c>
      <c r="L340" s="1">
        <f>24*16</f>
        <v>384</v>
      </c>
    </row>
    <row r="341" spans="1:12" x14ac:dyDescent="0.25">
      <c r="A341" s="1">
        <v>1111</v>
      </c>
      <c r="B341" s="1" t="s">
        <v>3</v>
      </c>
      <c r="C341" s="1">
        <v>0</v>
      </c>
      <c r="D341" s="1">
        <v>20.323740999999998</v>
      </c>
      <c r="E341" s="1" t="s">
        <v>9</v>
      </c>
      <c r="F341" s="1">
        <f t="shared" si="0"/>
        <v>1483</v>
      </c>
      <c r="G341" s="59">
        <f t="shared" si="1"/>
        <v>2.4668060552933243E-2</v>
      </c>
      <c r="H341" s="1" t="str">
        <f t="shared" si="2"/>
        <v>Rendah</v>
      </c>
      <c r="I341" s="57"/>
      <c r="J341" s="1">
        <f t="shared" si="3"/>
        <v>1483</v>
      </c>
      <c r="K341" s="1">
        <f t="shared" si="4"/>
        <v>758</v>
      </c>
      <c r="L341" s="1">
        <f>29*25</f>
        <v>725</v>
      </c>
    </row>
    <row r="342" spans="1:12" x14ac:dyDescent="0.25">
      <c r="A342" s="1">
        <v>1112</v>
      </c>
      <c r="B342" s="1" t="s">
        <v>3</v>
      </c>
      <c r="C342" s="1">
        <v>0</v>
      </c>
      <c r="D342" s="1">
        <v>26.351773000000001</v>
      </c>
      <c r="E342" s="1" t="s">
        <v>9</v>
      </c>
      <c r="F342" s="1">
        <f t="shared" si="0"/>
        <v>1287</v>
      </c>
      <c r="G342" s="59">
        <f t="shared" si="1"/>
        <v>3.6855626573426579E-2</v>
      </c>
      <c r="H342" s="1" t="str">
        <f t="shared" si="2"/>
        <v>Rendah</v>
      </c>
      <c r="I342" s="57"/>
      <c r="J342" s="1">
        <f t="shared" si="3"/>
        <v>1287</v>
      </c>
      <c r="K342" s="1">
        <f t="shared" si="4"/>
        <v>660</v>
      </c>
      <c r="L342" s="1">
        <f>33*19</f>
        <v>627</v>
      </c>
    </row>
    <row r="343" spans="1:12" x14ac:dyDescent="0.25">
      <c r="A343" s="1">
        <v>1113</v>
      </c>
      <c r="B343" s="1" t="s">
        <v>3</v>
      </c>
      <c r="C343" s="1">
        <v>0</v>
      </c>
      <c r="D343" s="1">
        <v>21.222338000000001</v>
      </c>
      <c r="E343" s="1" t="s">
        <v>9</v>
      </c>
      <c r="F343" s="1">
        <f t="shared" si="0"/>
        <v>1137</v>
      </c>
      <c r="G343" s="59">
        <f t="shared" si="1"/>
        <v>3.3597368865435358E-2</v>
      </c>
      <c r="H343" s="1" t="str">
        <f t="shared" si="2"/>
        <v>Rendah</v>
      </c>
      <c r="I343" s="57"/>
      <c r="J343" s="1">
        <f t="shared" si="3"/>
        <v>1137</v>
      </c>
      <c r="K343" s="1">
        <f t="shared" si="4"/>
        <v>585</v>
      </c>
      <c r="L343" s="1">
        <f>24*23</f>
        <v>552</v>
      </c>
    </row>
    <row r="344" spans="1:12" x14ac:dyDescent="0.25">
      <c r="A344" s="1">
        <v>1114</v>
      </c>
      <c r="B344" s="1" t="s">
        <v>3</v>
      </c>
      <c r="C344" s="1">
        <v>0</v>
      </c>
      <c r="D344" s="1">
        <v>12.132676</v>
      </c>
      <c r="E344" s="1" t="s">
        <v>9</v>
      </c>
      <c r="F344" s="1">
        <f t="shared" si="0"/>
        <v>1593</v>
      </c>
      <c r="G344" s="59">
        <f t="shared" si="1"/>
        <v>1.3709238418079096E-2</v>
      </c>
      <c r="H344" s="1" t="str">
        <f t="shared" si="2"/>
        <v>Rendah</v>
      </c>
      <c r="I344" s="57"/>
      <c r="J344" s="1">
        <f t="shared" si="3"/>
        <v>1593</v>
      </c>
      <c r="K344" s="1">
        <f t="shared" si="4"/>
        <v>813</v>
      </c>
      <c r="L344" s="1">
        <f>30*26</f>
        <v>780</v>
      </c>
    </row>
    <row r="345" spans="1:12" x14ac:dyDescent="0.25">
      <c r="A345" s="1">
        <v>1115</v>
      </c>
      <c r="B345" s="1" t="s">
        <v>3</v>
      </c>
      <c r="C345" s="1">
        <v>0</v>
      </c>
      <c r="D345" s="1">
        <v>8.9529350000000001</v>
      </c>
      <c r="E345" s="1" t="s">
        <v>9</v>
      </c>
      <c r="F345" s="1">
        <f t="shared" si="0"/>
        <v>1933</v>
      </c>
      <c r="G345" s="59">
        <f t="shared" si="1"/>
        <v>8.3369286083807559E-3</v>
      </c>
      <c r="H345" s="1" t="str">
        <f t="shared" si="2"/>
        <v>Rendah</v>
      </c>
      <c r="I345" s="57"/>
      <c r="J345" s="1">
        <f t="shared" si="3"/>
        <v>1933</v>
      </c>
      <c r="K345" s="1">
        <f t="shared" si="4"/>
        <v>983</v>
      </c>
      <c r="L345" s="1">
        <f>50*19</f>
        <v>950</v>
      </c>
    </row>
    <row r="346" spans="1:12" x14ac:dyDescent="0.25">
      <c r="A346" s="1">
        <v>1116</v>
      </c>
      <c r="B346" s="1" t="s">
        <v>3</v>
      </c>
      <c r="C346" s="1">
        <v>0</v>
      </c>
      <c r="D346" s="1">
        <v>36.974454999999999</v>
      </c>
      <c r="E346" s="1" t="s">
        <v>9</v>
      </c>
      <c r="F346" s="1">
        <f t="shared" si="0"/>
        <v>883</v>
      </c>
      <c r="G346" s="59">
        <f t="shared" si="1"/>
        <v>7.5372614949037367E-2</v>
      </c>
      <c r="H346" s="1" t="str">
        <f t="shared" si="2"/>
        <v>Rendah</v>
      </c>
      <c r="I346" s="57"/>
      <c r="J346" s="1">
        <f t="shared" si="3"/>
        <v>883</v>
      </c>
      <c r="K346" s="1">
        <f t="shared" si="4"/>
        <v>458</v>
      </c>
      <c r="L346" s="1">
        <f>17*25</f>
        <v>425</v>
      </c>
    </row>
    <row r="347" spans="1:12" x14ac:dyDescent="0.25">
      <c r="A347" s="1">
        <v>1117</v>
      </c>
      <c r="B347" s="1" t="s">
        <v>3</v>
      </c>
      <c r="C347" s="1">
        <v>0</v>
      </c>
      <c r="D347" s="1">
        <v>44.037852000000001</v>
      </c>
      <c r="E347" s="1" t="s">
        <v>9</v>
      </c>
      <c r="F347" s="1">
        <f t="shared" si="0"/>
        <v>781</v>
      </c>
      <c r="G347" s="59">
        <f t="shared" si="1"/>
        <v>0.10149568962868118</v>
      </c>
      <c r="H347" s="1" t="str">
        <f t="shared" si="2"/>
        <v>Rendah</v>
      </c>
      <c r="I347" s="57"/>
      <c r="J347" s="1">
        <f t="shared" si="3"/>
        <v>781</v>
      </c>
      <c r="K347" s="1">
        <f t="shared" si="4"/>
        <v>407</v>
      </c>
      <c r="L347" s="1">
        <f>17*22</f>
        <v>374</v>
      </c>
    </row>
    <row r="348" spans="1:12" x14ac:dyDescent="0.25">
      <c r="A348" s="1">
        <v>1118</v>
      </c>
      <c r="B348" s="1" t="s">
        <v>3</v>
      </c>
      <c r="C348" s="1">
        <v>0</v>
      </c>
      <c r="D348" s="1">
        <v>37.571393999999998</v>
      </c>
      <c r="E348" s="1" t="s">
        <v>9</v>
      </c>
      <c r="F348" s="1">
        <f t="shared" si="0"/>
        <v>693</v>
      </c>
      <c r="G348" s="59">
        <f t="shared" si="1"/>
        <v>9.758803636363636E-2</v>
      </c>
      <c r="H348" s="1" t="str">
        <f t="shared" si="2"/>
        <v>Rendah</v>
      </c>
      <c r="I348" s="57"/>
      <c r="J348" s="1">
        <f t="shared" si="3"/>
        <v>693</v>
      </c>
      <c r="K348" s="1">
        <f t="shared" si="4"/>
        <v>363</v>
      </c>
      <c r="L348" s="1">
        <f>22*15</f>
        <v>330</v>
      </c>
    </row>
    <row r="349" spans="1:12" x14ac:dyDescent="0.25">
      <c r="A349" s="1">
        <v>1119</v>
      </c>
      <c r="B349" s="1" t="s">
        <v>3</v>
      </c>
      <c r="C349" s="1">
        <v>0</v>
      </c>
      <c r="D349" s="1">
        <v>18.846318</v>
      </c>
      <c r="E349" s="1" t="s">
        <v>9</v>
      </c>
      <c r="F349" s="1">
        <f t="shared" si="0"/>
        <v>2413</v>
      </c>
      <c r="G349" s="59">
        <f t="shared" si="1"/>
        <v>1.4058587815996684E-2</v>
      </c>
      <c r="H349" s="1" t="str">
        <f t="shared" si="2"/>
        <v>Rendah</v>
      </c>
      <c r="I349" s="57"/>
      <c r="J349" s="1">
        <f t="shared" si="3"/>
        <v>2413</v>
      </c>
      <c r="K349" s="1">
        <f t="shared" si="4"/>
        <v>1223</v>
      </c>
      <c r="L349" s="1">
        <f>34*35</f>
        <v>1190</v>
      </c>
    </row>
    <row r="350" spans="1:12" x14ac:dyDescent="0.25">
      <c r="A350" s="1">
        <v>1120</v>
      </c>
      <c r="B350" s="1" t="s">
        <v>3</v>
      </c>
      <c r="C350" s="1">
        <v>0</v>
      </c>
      <c r="D350" s="1">
        <v>601.193713</v>
      </c>
      <c r="E350" s="1" t="s">
        <v>9</v>
      </c>
      <c r="F350" s="1">
        <f t="shared" si="0"/>
        <v>4011</v>
      </c>
      <c r="G350" s="59">
        <f t="shared" si="1"/>
        <v>0.26979523395661931</v>
      </c>
      <c r="H350" s="1" t="str">
        <f t="shared" si="2"/>
        <v>Rendah</v>
      </c>
      <c r="I350" s="57"/>
      <c r="J350" s="1">
        <f t="shared" si="3"/>
        <v>4011</v>
      </c>
      <c r="K350" s="1">
        <f t="shared" si="4"/>
        <v>2022</v>
      </c>
      <c r="L350" s="1">
        <f>51*39</f>
        <v>1989</v>
      </c>
    </row>
    <row r="351" spans="1:12" x14ac:dyDescent="0.25">
      <c r="A351" s="1">
        <v>1121</v>
      </c>
      <c r="B351" s="1" t="s">
        <v>3</v>
      </c>
      <c r="C351" s="1">
        <v>0</v>
      </c>
      <c r="D351" s="1">
        <v>320.45996500000001</v>
      </c>
      <c r="E351" s="1" t="s">
        <v>9</v>
      </c>
      <c r="F351" s="1">
        <f t="shared" si="0"/>
        <v>1633</v>
      </c>
      <c r="G351" s="59">
        <f t="shared" si="1"/>
        <v>0.35323204960195959</v>
      </c>
      <c r="H351" s="1" t="str">
        <f t="shared" si="2"/>
        <v>Rendah</v>
      </c>
      <c r="I351" s="57"/>
      <c r="J351" s="1">
        <f t="shared" si="3"/>
        <v>1633</v>
      </c>
      <c r="K351" s="1">
        <f t="shared" si="4"/>
        <v>833</v>
      </c>
      <c r="L351" s="1">
        <f>50*16</f>
        <v>800</v>
      </c>
    </row>
    <row r="352" spans="1:12" x14ac:dyDescent="0.25">
      <c r="A352" s="1">
        <v>1122</v>
      </c>
      <c r="B352" s="1" t="s">
        <v>3</v>
      </c>
      <c r="C352" s="1">
        <v>0</v>
      </c>
      <c r="D352" s="1">
        <v>287.16455300000001</v>
      </c>
      <c r="E352" s="1" t="s">
        <v>9</v>
      </c>
      <c r="F352" s="1">
        <f t="shared" si="0"/>
        <v>297</v>
      </c>
      <c r="G352" s="59">
        <f t="shared" si="1"/>
        <v>1.7403912303030304</v>
      </c>
      <c r="H352" s="1" t="str">
        <f t="shared" si="2"/>
        <v>Rendah</v>
      </c>
      <c r="I352" s="57"/>
      <c r="J352" s="1">
        <f t="shared" si="3"/>
        <v>297</v>
      </c>
      <c r="K352" s="1">
        <f t="shared" si="4"/>
        <v>165</v>
      </c>
      <c r="L352" s="1">
        <f>12*11</f>
        <v>132</v>
      </c>
    </row>
    <row r="353" spans="1:12" x14ac:dyDescent="0.25">
      <c r="A353" s="1">
        <v>1123</v>
      </c>
      <c r="B353" s="1" t="s">
        <v>3</v>
      </c>
      <c r="C353" s="1">
        <v>0</v>
      </c>
      <c r="D353" s="1">
        <v>10.534295</v>
      </c>
      <c r="E353" s="1" t="s">
        <v>9</v>
      </c>
      <c r="F353" s="1">
        <f t="shared" si="0"/>
        <v>273</v>
      </c>
      <c r="G353" s="59">
        <f t="shared" si="1"/>
        <v>6.9456890109890104E-2</v>
      </c>
      <c r="H353" s="1" t="str">
        <f t="shared" si="2"/>
        <v>Rendah</v>
      </c>
      <c r="I353" s="57"/>
      <c r="J353" s="1">
        <f t="shared" si="3"/>
        <v>273</v>
      </c>
      <c r="K353" s="1">
        <f t="shared" si="4"/>
        <v>153</v>
      </c>
      <c r="L353" s="1">
        <f>10*12</f>
        <v>120</v>
      </c>
    </row>
    <row r="354" spans="1:12" x14ac:dyDescent="0.25">
      <c r="A354" s="1">
        <v>1124</v>
      </c>
      <c r="B354" s="1" t="s">
        <v>3</v>
      </c>
      <c r="C354" s="1">
        <v>0</v>
      </c>
      <c r="D354" s="1">
        <v>20.728368</v>
      </c>
      <c r="E354" s="1" t="s">
        <v>9</v>
      </c>
      <c r="F354" s="1">
        <f t="shared" si="0"/>
        <v>195</v>
      </c>
      <c r="G354" s="59">
        <f t="shared" si="1"/>
        <v>0.19133878153846151</v>
      </c>
      <c r="H354" s="1" t="str">
        <f t="shared" si="2"/>
        <v>Rendah</v>
      </c>
      <c r="I354" s="57"/>
      <c r="J354" s="1">
        <f t="shared" si="3"/>
        <v>195</v>
      </c>
      <c r="K354" s="1">
        <f t="shared" si="4"/>
        <v>114</v>
      </c>
      <c r="L354" s="1">
        <f>9*9</f>
        <v>81</v>
      </c>
    </row>
    <row r="355" spans="1:12" x14ac:dyDescent="0.25">
      <c r="A355" s="1">
        <v>1125</v>
      </c>
      <c r="B355" s="1" t="s">
        <v>3</v>
      </c>
      <c r="C355" s="1">
        <v>0</v>
      </c>
      <c r="D355" s="1">
        <v>12.386618</v>
      </c>
      <c r="E355" s="1" t="s">
        <v>9</v>
      </c>
      <c r="F355" s="1">
        <f t="shared" si="0"/>
        <v>339</v>
      </c>
      <c r="G355" s="59">
        <f t="shared" si="1"/>
        <v>6.5769653097345143E-2</v>
      </c>
      <c r="H355" s="1" t="str">
        <f t="shared" si="2"/>
        <v>Rendah</v>
      </c>
      <c r="I355" s="57"/>
      <c r="J355" s="1">
        <f t="shared" si="3"/>
        <v>339</v>
      </c>
      <c r="K355" s="1">
        <f t="shared" si="4"/>
        <v>186</v>
      </c>
      <c r="L355" s="1">
        <f>17*9</f>
        <v>153</v>
      </c>
    </row>
    <row r="356" spans="1:12" x14ac:dyDescent="0.25">
      <c r="A356" s="1">
        <v>1126</v>
      </c>
      <c r="B356" s="1" t="s">
        <v>3</v>
      </c>
      <c r="C356" s="1">
        <v>0</v>
      </c>
      <c r="D356" s="1">
        <v>9.6034089999999992</v>
      </c>
      <c r="E356" s="1" t="s">
        <v>9</v>
      </c>
      <c r="F356" s="1">
        <f t="shared" si="0"/>
        <v>2895</v>
      </c>
      <c r="G356" s="59">
        <f t="shared" si="1"/>
        <v>5.971031502590673E-3</v>
      </c>
      <c r="H356" s="1" t="str">
        <f t="shared" si="2"/>
        <v>Rendah</v>
      </c>
      <c r="I356" s="57"/>
      <c r="J356" s="1">
        <f t="shared" si="3"/>
        <v>2895</v>
      </c>
      <c r="K356" s="1">
        <f t="shared" si="4"/>
        <v>1464</v>
      </c>
      <c r="L356" s="1">
        <f>53*27</f>
        <v>1431</v>
      </c>
    </row>
    <row r="357" spans="1:12" x14ac:dyDescent="0.25">
      <c r="A357" s="1">
        <v>1127</v>
      </c>
      <c r="B357" s="1" t="s">
        <v>3</v>
      </c>
      <c r="C357" s="1">
        <v>0</v>
      </c>
      <c r="D357" s="1">
        <v>21.260753000000001</v>
      </c>
      <c r="E357" s="1" t="s">
        <v>9</v>
      </c>
      <c r="F357" s="1">
        <f t="shared" si="0"/>
        <v>579</v>
      </c>
      <c r="G357" s="59">
        <f t="shared" si="1"/>
        <v>6.6095605181347147E-2</v>
      </c>
      <c r="H357" s="1" t="str">
        <f t="shared" si="2"/>
        <v>Rendah</v>
      </c>
      <c r="I357" s="57"/>
      <c r="J357" s="1">
        <f t="shared" si="3"/>
        <v>579</v>
      </c>
      <c r="K357" s="1">
        <f t="shared" si="4"/>
        <v>306</v>
      </c>
      <c r="L357" s="1">
        <f>13*21</f>
        <v>273</v>
      </c>
    </row>
    <row r="358" spans="1:12" x14ac:dyDescent="0.25">
      <c r="A358" s="1">
        <v>1128</v>
      </c>
      <c r="B358" s="1" t="s">
        <v>3</v>
      </c>
      <c r="C358" s="1">
        <v>0</v>
      </c>
      <c r="D358" s="1">
        <v>16.719728</v>
      </c>
      <c r="E358" s="1" t="s">
        <v>9</v>
      </c>
      <c r="F358" s="1">
        <f t="shared" si="0"/>
        <v>723</v>
      </c>
      <c r="G358" s="59">
        <f t="shared" si="1"/>
        <v>4.1625878838174278E-2</v>
      </c>
      <c r="H358" s="1" t="str">
        <f t="shared" si="2"/>
        <v>Rendah</v>
      </c>
      <c r="I358" s="57"/>
      <c r="J358" s="1">
        <f t="shared" si="3"/>
        <v>723</v>
      </c>
      <c r="K358" s="1">
        <f t="shared" si="4"/>
        <v>378</v>
      </c>
      <c r="L358" s="1">
        <f>15*23</f>
        <v>345</v>
      </c>
    </row>
    <row r="359" spans="1:12" x14ac:dyDescent="0.25">
      <c r="A359" s="1">
        <v>1129</v>
      </c>
      <c r="B359" s="1" t="s">
        <v>3</v>
      </c>
      <c r="C359" s="1">
        <v>0</v>
      </c>
      <c r="D359" s="1">
        <v>5.7403789999999999</v>
      </c>
      <c r="E359" s="1" t="s">
        <v>9</v>
      </c>
      <c r="F359" s="1">
        <f t="shared" si="0"/>
        <v>1353</v>
      </c>
      <c r="G359" s="59">
        <f t="shared" si="1"/>
        <v>7.6368678492239475E-3</v>
      </c>
      <c r="H359" s="1" t="str">
        <f t="shared" si="2"/>
        <v>Rendah</v>
      </c>
      <c r="I359" s="57"/>
      <c r="J359" s="1">
        <f t="shared" si="3"/>
        <v>1353</v>
      </c>
      <c r="K359" s="1">
        <f t="shared" si="4"/>
        <v>693</v>
      </c>
      <c r="L359" s="1">
        <f>30*22</f>
        <v>660</v>
      </c>
    </row>
    <row r="360" spans="1:12" x14ac:dyDescent="0.25">
      <c r="A360" s="1">
        <v>1130</v>
      </c>
      <c r="B360" s="1" t="s">
        <v>3</v>
      </c>
      <c r="C360" s="1">
        <v>0</v>
      </c>
      <c r="D360" s="1">
        <v>20.058510999999999</v>
      </c>
      <c r="E360" s="1" t="s">
        <v>9</v>
      </c>
      <c r="F360" s="1">
        <f t="shared" si="0"/>
        <v>353</v>
      </c>
      <c r="G360" s="59">
        <f t="shared" si="1"/>
        <v>0.10228135920679886</v>
      </c>
      <c r="H360" s="1" t="str">
        <f t="shared" si="2"/>
        <v>Rendah</v>
      </c>
      <c r="I360" s="57"/>
      <c r="J360" s="1">
        <f t="shared" si="3"/>
        <v>353</v>
      </c>
      <c r="K360" s="1">
        <f t="shared" si="4"/>
        <v>193</v>
      </c>
      <c r="L360" s="1">
        <f>16*10</f>
        <v>160</v>
      </c>
    </row>
    <row r="361" spans="1:12" x14ac:dyDescent="0.25">
      <c r="A361" s="1">
        <v>1131</v>
      </c>
      <c r="B361" s="1" t="s">
        <v>3</v>
      </c>
      <c r="C361" s="1">
        <v>0</v>
      </c>
      <c r="D361" s="1">
        <v>7.7220750000000002</v>
      </c>
      <c r="E361" s="1" t="s">
        <v>9</v>
      </c>
      <c r="F361" s="1">
        <f t="shared" si="0"/>
        <v>1433</v>
      </c>
      <c r="G361" s="59">
        <f t="shared" si="1"/>
        <v>9.6997452896022338E-3</v>
      </c>
      <c r="H361" s="1" t="str">
        <f t="shared" si="2"/>
        <v>Rendah</v>
      </c>
      <c r="I361" s="57"/>
      <c r="J361" s="1">
        <f t="shared" si="3"/>
        <v>1433</v>
      </c>
      <c r="K361" s="1">
        <f t="shared" si="4"/>
        <v>733</v>
      </c>
      <c r="L361" s="1">
        <f>28*25</f>
        <v>700</v>
      </c>
    </row>
    <row r="362" spans="1:12" x14ac:dyDescent="0.25">
      <c r="A362" s="1">
        <v>1132</v>
      </c>
      <c r="B362" s="1" t="s">
        <v>3</v>
      </c>
      <c r="C362" s="1">
        <v>0</v>
      </c>
      <c r="D362" s="1">
        <v>4.9025109999999996</v>
      </c>
      <c r="E362" s="1" t="s">
        <v>9</v>
      </c>
      <c r="F362" s="1">
        <f t="shared" si="0"/>
        <v>781</v>
      </c>
      <c r="G362" s="59">
        <f t="shared" si="1"/>
        <v>1.1299001024327784E-2</v>
      </c>
      <c r="H362" s="1" t="str">
        <f t="shared" si="2"/>
        <v>Rendah</v>
      </c>
      <c r="I362" s="57"/>
      <c r="J362" s="1">
        <f t="shared" si="3"/>
        <v>781</v>
      </c>
      <c r="K362" s="1">
        <f t="shared" si="4"/>
        <v>407</v>
      </c>
      <c r="L362" s="1">
        <f>22*17</f>
        <v>374</v>
      </c>
    </row>
    <row r="363" spans="1:12" x14ac:dyDescent="0.25">
      <c r="A363" s="1">
        <v>1133</v>
      </c>
      <c r="B363" s="1" t="s">
        <v>3</v>
      </c>
      <c r="C363" s="1">
        <v>0</v>
      </c>
      <c r="D363" s="1">
        <v>6.3244800000000003</v>
      </c>
      <c r="E363" s="1" t="s">
        <v>9</v>
      </c>
      <c r="F363" s="1">
        <f t="shared" si="0"/>
        <v>1433</v>
      </c>
      <c r="G363" s="59">
        <f t="shared" si="1"/>
        <v>7.9442177250523376E-3</v>
      </c>
      <c r="H363" s="1" t="str">
        <f t="shared" si="2"/>
        <v>Rendah</v>
      </c>
      <c r="I363" s="57"/>
      <c r="J363" s="1">
        <f t="shared" si="3"/>
        <v>1433</v>
      </c>
      <c r="K363" s="1">
        <f t="shared" si="4"/>
        <v>733</v>
      </c>
      <c r="L363" s="1">
        <f>28*25</f>
        <v>700</v>
      </c>
    </row>
    <row r="364" spans="1:12" x14ac:dyDescent="0.25">
      <c r="A364" s="1">
        <v>1134</v>
      </c>
      <c r="B364" s="1" t="s">
        <v>3</v>
      </c>
      <c r="C364" s="1">
        <v>0</v>
      </c>
      <c r="D364" s="1">
        <v>9.3718690000000002</v>
      </c>
      <c r="E364" s="1" t="s">
        <v>9</v>
      </c>
      <c r="F364" s="1">
        <f t="shared" si="0"/>
        <v>141</v>
      </c>
      <c r="G364" s="59">
        <f t="shared" si="1"/>
        <v>0.11964088085106382</v>
      </c>
      <c r="H364" s="1" t="str">
        <f t="shared" si="2"/>
        <v>Rendah</v>
      </c>
      <c r="I364" s="57"/>
      <c r="J364" s="1">
        <f t="shared" si="3"/>
        <v>141</v>
      </c>
      <c r="K364" s="1">
        <f t="shared" si="4"/>
        <v>87</v>
      </c>
      <c r="L364" s="1">
        <f>54</f>
        <v>54</v>
      </c>
    </row>
    <row r="365" spans="1:12" x14ac:dyDescent="0.25">
      <c r="A365" s="1">
        <v>1135</v>
      </c>
      <c r="B365" s="1" t="s">
        <v>3</v>
      </c>
      <c r="C365" s="1">
        <v>0</v>
      </c>
      <c r="D365" s="1">
        <v>2.7325469999999998</v>
      </c>
      <c r="E365" s="1" t="s">
        <v>9</v>
      </c>
      <c r="F365" s="1">
        <f t="shared" si="0"/>
        <v>1353</v>
      </c>
      <c r="G365" s="59">
        <f t="shared" si="1"/>
        <v>3.6353175166297116E-3</v>
      </c>
      <c r="H365" s="1" t="str">
        <f t="shared" si="2"/>
        <v>Rendah</v>
      </c>
      <c r="I365" s="57"/>
      <c r="J365" s="1">
        <f t="shared" si="3"/>
        <v>1353</v>
      </c>
      <c r="K365" s="1">
        <f t="shared" si="4"/>
        <v>693</v>
      </c>
      <c r="L365" s="1">
        <f>30*22</f>
        <v>660</v>
      </c>
    </row>
    <row r="366" spans="1:12" x14ac:dyDescent="0.25">
      <c r="A366" s="1">
        <v>1136</v>
      </c>
      <c r="B366" s="1" t="s">
        <v>3</v>
      </c>
      <c r="C366" s="1">
        <v>0</v>
      </c>
      <c r="D366" s="1">
        <v>14.873707</v>
      </c>
      <c r="E366" s="1" t="s">
        <v>9</v>
      </c>
      <c r="F366" s="1">
        <f t="shared" si="0"/>
        <v>627</v>
      </c>
      <c r="G366" s="59">
        <f t="shared" si="1"/>
        <v>4.2699637320574163E-2</v>
      </c>
      <c r="H366" s="1" t="str">
        <f t="shared" si="2"/>
        <v>Rendah</v>
      </c>
      <c r="I366" s="57"/>
      <c r="J366" s="1">
        <f t="shared" si="3"/>
        <v>627</v>
      </c>
      <c r="K366" s="1">
        <f t="shared" si="4"/>
        <v>330</v>
      </c>
      <c r="L366" s="1">
        <f>27*11</f>
        <v>297</v>
      </c>
    </row>
    <row r="367" spans="1:12" x14ac:dyDescent="0.25">
      <c r="A367" s="1">
        <v>1137</v>
      </c>
      <c r="B367" s="1" t="s">
        <v>3</v>
      </c>
      <c r="C367" s="1">
        <v>0</v>
      </c>
      <c r="D367" s="1">
        <v>23.936855000000001</v>
      </c>
      <c r="E367" s="1" t="s">
        <v>9</v>
      </c>
      <c r="F367" s="1">
        <f t="shared" si="0"/>
        <v>537</v>
      </c>
      <c r="G367" s="59">
        <f t="shared" si="1"/>
        <v>8.023526815642458E-2</v>
      </c>
      <c r="H367" s="1" t="str">
        <f t="shared" si="2"/>
        <v>Rendah</v>
      </c>
      <c r="I367" s="57"/>
      <c r="J367" s="1">
        <f t="shared" si="3"/>
        <v>537</v>
      </c>
      <c r="K367" s="1">
        <f t="shared" si="4"/>
        <v>285</v>
      </c>
      <c r="L367" s="1">
        <f>14*18</f>
        <v>252</v>
      </c>
    </row>
    <row r="368" spans="1:12" x14ac:dyDescent="0.25">
      <c r="A368" s="1">
        <v>1138</v>
      </c>
      <c r="B368" s="1" t="s">
        <v>3</v>
      </c>
      <c r="C368" s="1">
        <v>0</v>
      </c>
      <c r="D368" s="1">
        <v>14.872866999999999</v>
      </c>
      <c r="E368" s="1" t="s">
        <v>9</v>
      </c>
      <c r="F368" s="1">
        <f t="shared" si="0"/>
        <v>3897</v>
      </c>
      <c r="G368" s="59">
        <f t="shared" si="1"/>
        <v>6.8696845265588911E-3</v>
      </c>
      <c r="H368" s="1" t="str">
        <f t="shared" si="2"/>
        <v>Rendah</v>
      </c>
      <c r="I368" s="57"/>
      <c r="J368" s="1">
        <f t="shared" si="3"/>
        <v>3897</v>
      </c>
      <c r="K368" s="1">
        <f t="shared" si="4"/>
        <v>1965</v>
      </c>
      <c r="L368" s="1">
        <f>42*46</f>
        <v>1932</v>
      </c>
    </row>
    <row r="369" spans="1:12" x14ac:dyDescent="0.25">
      <c r="A369" s="1">
        <v>1139</v>
      </c>
      <c r="B369" s="1" t="s">
        <v>3</v>
      </c>
      <c r="C369" s="1">
        <v>0</v>
      </c>
      <c r="D369" s="1">
        <v>43.548473999999999</v>
      </c>
      <c r="E369" s="1" t="s">
        <v>9</v>
      </c>
      <c r="F369" s="1">
        <f t="shared" si="0"/>
        <v>313</v>
      </c>
      <c r="G369" s="59">
        <f t="shared" si="1"/>
        <v>0.2504385086261981</v>
      </c>
      <c r="H369" s="1" t="str">
        <f t="shared" si="2"/>
        <v>Rendah</v>
      </c>
      <c r="I369" s="57"/>
      <c r="J369" s="1">
        <f t="shared" si="3"/>
        <v>313</v>
      </c>
      <c r="K369" s="1">
        <f t="shared" si="4"/>
        <v>173</v>
      </c>
      <c r="L369" s="1">
        <f>14*10</f>
        <v>140</v>
      </c>
    </row>
    <row r="370" spans="1:12" x14ac:dyDescent="0.25">
      <c r="A370" s="1">
        <v>1140</v>
      </c>
      <c r="B370" s="1" t="s">
        <v>3</v>
      </c>
      <c r="C370" s="1">
        <v>0</v>
      </c>
      <c r="D370" s="1">
        <v>87.911877000000004</v>
      </c>
      <c r="E370" s="1" t="s">
        <v>9</v>
      </c>
      <c r="F370" s="1">
        <f t="shared" ref="F370:F433" si="5">J370</f>
        <v>539</v>
      </c>
      <c r="G370" s="59">
        <f t="shared" ref="G370:G433" si="6">(D370*1.8)/F370</f>
        <v>0.29358326270871987</v>
      </c>
      <c r="H370" s="1" t="str">
        <f t="shared" ref="H370:H433" si="7">IF(G370&gt;2,"Tinggi",IF(AND(G370&gt;1.8,G370&lt;2),"Sedang",IF(AND(G370&gt;0,G370&lt;1.8),"Rendah","Rendah")))</f>
        <v>Rendah</v>
      </c>
      <c r="I370" s="57"/>
      <c r="J370" s="1">
        <f t="shared" ref="J370:J433" si="8">SUM(K370:L370)</f>
        <v>539</v>
      </c>
      <c r="K370" s="1">
        <f t="shared" ref="K370:K433" si="9">L370+33</f>
        <v>286</v>
      </c>
      <c r="L370" s="1">
        <f>23*11</f>
        <v>253</v>
      </c>
    </row>
    <row r="371" spans="1:12" x14ac:dyDescent="0.25">
      <c r="A371" s="1">
        <v>1141</v>
      </c>
      <c r="B371" s="1" t="s">
        <v>3</v>
      </c>
      <c r="C371" s="1">
        <v>0</v>
      </c>
      <c r="D371" s="1">
        <v>82.113296000000005</v>
      </c>
      <c r="E371" s="1" t="s">
        <v>9</v>
      </c>
      <c r="F371" s="1">
        <f t="shared" si="5"/>
        <v>565</v>
      </c>
      <c r="G371" s="59">
        <f t="shared" si="6"/>
        <v>0.26159988106194693</v>
      </c>
      <c r="H371" s="1" t="str">
        <f t="shared" si="7"/>
        <v>Rendah</v>
      </c>
      <c r="I371" s="57"/>
      <c r="J371" s="1">
        <f t="shared" si="8"/>
        <v>565</v>
      </c>
      <c r="K371" s="1">
        <f t="shared" si="9"/>
        <v>299</v>
      </c>
      <c r="L371" s="1">
        <f>14*19</f>
        <v>266</v>
      </c>
    </row>
    <row r="372" spans="1:12" x14ac:dyDescent="0.25">
      <c r="A372" s="1">
        <v>1142</v>
      </c>
      <c r="B372" s="1" t="s">
        <v>3</v>
      </c>
      <c r="C372" s="1">
        <v>0</v>
      </c>
      <c r="D372" s="1">
        <v>23.122526000000001</v>
      </c>
      <c r="E372" s="1" t="s">
        <v>9</v>
      </c>
      <c r="F372" s="1">
        <f t="shared" si="5"/>
        <v>493</v>
      </c>
      <c r="G372" s="59">
        <f t="shared" si="6"/>
        <v>8.442301582150101E-2</v>
      </c>
      <c r="H372" s="1" t="str">
        <f t="shared" si="7"/>
        <v>Rendah</v>
      </c>
      <c r="I372" s="57"/>
      <c r="J372" s="1">
        <f t="shared" si="8"/>
        <v>493</v>
      </c>
      <c r="K372" s="1">
        <f t="shared" si="9"/>
        <v>263</v>
      </c>
      <c r="L372" s="1">
        <f>23*10</f>
        <v>230</v>
      </c>
    </row>
    <row r="373" spans="1:12" x14ac:dyDescent="0.25">
      <c r="A373" s="1">
        <v>1143</v>
      </c>
      <c r="B373" s="1" t="s">
        <v>3</v>
      </c>
      <c r="C373" s="1">
        <v>0</v>
      </c>
      <c r="D373" s="1">
        <v>119.411781</v>
      </c>
      <c r="E373" s="1" t="s">
        <v>9</v>
      </c>
      <c r="F373" s="1">
        <f t="shared" si="5"/>
        <v>673</v>
      </c>
      <c r="G373" s="59">
        <f t="shared" si="6"/>
        <v>0.31937772035661222</v>
      </c>
      <c r="H373" s="1" t="str">
        <f t="shared" si="7"/>
        <v>Rendah</v>
      </c>
      <c r="I373" s="57"/>
      <c r="J373" s="1">
        <f t="shared" si="8"/>
        <v>673</v>
      </c>
      <c r="K373" s="1">
        <f t="shared" si="9"/>
        <v>353</v>
      </c>
      <c r="L373" s="1">
        <f>20*16</f>
        <v>320</v>
      </c>
    </row>
    <row r="374" spans="1:12" x14ac:dyDescent="0.25">
      <c r="A374" s="1">
        <v>1144</v>
      </c>
      <c r="B374" s="1" t="s">
        <v>3</v>
      </c>
      <c r="C374" s="1">
        <v>0</v>
      </c>
      <c r="D374" s="1">
        <v>51.630333</v>
      </c>
      <c r="E374" s="1" t="s">
        <v>9</v>
      </c>
      <c r="F374" s="1">
        <f t="shared" si="5"/>
        <v>1329</v>
      </c>
      <c r="G374" s="59">
        <f t="shared" si="6"/>
        <v>6.9928216252821668E-2</v>
      </c>
      <c r="H374" s="1" t="str">
        <f t="shared" si="7"/>
        <v>Rendah</v>
      </c>
      <c r="I374" s="57"/>
      <c r="J374" s="1">
        <f t="shared" si="8"/>
        <v>1329</v>
      </c>
      <c r="K374" s="1">
        <f t="shared" si="9"/>
        <v>681</v>
      </c>
      <c r="L374" s="1">
        <f>27*24</f>
        <v>648</v>
      </c>
    </row>
    <row r="375" spans="1:12" x14ac:dyDescent="0.25">
      <c r="A375" s="1">
        <v>1145</v>
      </c>
      <c r="B375" s="1" t="s">
        <v>3</v>
      </c>
      <c r="C375" s="1">
        <v>0</v>
      </c>
      <c r="D375" s="1">
        <v>79.234029000000007</v>
      </c>
      <c r="E375" s="1" t="s">
        <v>9</v>
      </c>
      <c r="F375" s="1">
        <f t="shared" si="5"/>
        <v>1059</v>
      </c>
      <c r="G375" s="59">
        <f t="shared" si="6"/>
        <v>0.13467540339943343</v>
      </c>
      <c r="H375" s="1" t="str">
        <f t="shared" si="7"/>
        <v>Rendah</v>
      </c>
      <c r="I375" s="57"/>
      <c r="J375" s="1">
        <f t="shared" si="8"/>
        <v>1059</v>
      </c>
      <c r="K375" s="1">
        <f t="shared" si="9"/>
        <v>546</v>
      </c>
      <c r="L375" s="1">
        <f>19*27</f>
        <v>513</v>
      </c>
    </row>
    <row r="376" spans="1:12" x14ac:dyDescent="0.25">
      <c r="A376" s="1">
        <v>1146</v>
      </c>
      <c r="B376" s="1" t="s">
        <v>3</v>
      </c>
      <c r="C376" s="1">
        <v>0</v>
      </c>
      <c r="D376" s="1">
        <v>80.674493999999996</v>
      </c>
      <c r="E376" s="1" t="s">
        <v>9</v>
      </c>
      <c r="F376" s="1">
        <f t="shared" si="5"/>
        <v>297</v>
      </c>
      <c r="G376" s="59">
        <f t="shared" si="6"/>
        <v>0.48893632727272723</v>
      </c>
      <c r="H376" s="1" t="str">
        <f t="shared" si="7"/>
        <v>Rendah</v>
      </c>
      <c r="I376" s="57"/>
      <c r="J376" s="1">
        <f t="shared" si="8"/>
        <v>297</v>
      </c>
      <c r="K376" s="1">
        <f t="shared" si="9"/>
        <v>165</v>
      </c>
      <c r="L376" s="1">
        <f>33*4</f>
        <v>132</v>
      </c>
    </row>
    <row r="377" spans="1:12" x14ac:dyDescent="0.25">
      <c r="A377" s="1">
        <v>1147</v>
      </c>
      <c r="B377" s="1" t="s">
        <v>3</v>
      </c>
      <c r="C377" s="1">
        <v>0</v>
      </c>
      <c r="D377" s="1">
        <v>39.478118000000002</v>
      </c>
      <c r="E377" s="1" t="s">
        <v>9</v>
      </c>
      <c r="F377" s="1">
        <f t="shared" si="5"/>
        <v>993</v>
      </c>
      <c r="G377" s="59">
        <f t="shared" si="6"/>
        <v>7.1561543202416936E-2</v>
      </c>
      <c r="H377" s="1" t="str">
        <f t="shared" si="7"/>
        <v>Rendah</v>
      </c>
      <c r="I377" s="57"/>
      <c r="J377" s="1">
        <f t="shared" si="8"/>
        <v>993</v>
      </c>
      <c r="K377" s="1">
        <f t="shared" si="9"/>
        <v>513</v>
      </c>
      <c r="L377" s="1">
        <f>16*30</f>
        <v>480</v>
      </c>
    </row>
    <row r="378" spans="1:12" x14ac:dyDescent="0.25">
      <c r="A378" s="1">
        <v>1148</v>
      </c>
      <c r="B378" s="1" t="s">
        <v>3</v>
      </c>
      <c r="C378" s="1">
        <v>0</v>
      </c>
      <c r="D378" s="1">
        <v>46.956999000000003</v>
      </c>
      <c r="E378" s="1" t="s">
        <v>9</v>
      </c>
      <c r="F378" s="1">
        <f t="shared" si="5"/>
        <v>2179</v>
      </c>
      <c r="G378" s="59">
        <f t="shared" si="6"/>
        <v>3.8789627443781553E-2</v>
      </c>
      <c r="H378" s="1" t="str">
        <f t="shared" si="7"/>
        <v>Rendah</v>
      </c>
      <c r="I378" s="57"/>
      <c r="J378" s="1">
        <f t="shared" si="8"/>
        <v>2179</v>
      </c>
      <c r="K378" s="1">
        <f t="shared" si="9"/>
        <v>1106</v>
      </c>
      <c r="L378" s="1">
        <f>29*37</f>
        <v>1073</v>
      </c>
    </row>
    <row r="379" spans="1:12" x14ac:dyDescent="0.25">
      <c r="A379" s="1">
        <v>1149</v>
      </c>
      <c r="B379" s="1" t="s">
        <v>3</v>
      </c>
      <c r="C379" s="1">
        <v>0</v>
      </c>
      <c r="D379" s="1">
        <v>55.712409000000001</v>
      </c>
      <c r="E379" s="1" t="s">
        <v>9</v>
      </c>
      <c r="F379" s="1">
        <f t="shared" si="5"/>
        <v>539</v>
      </c>
      <c r="G379" s="59">
        <f t="shared" si="6"/>
        <v>0.18605257179962895</v>
      </c>
      <c r="H379" s="1" t="str">
        <f t="shared" si="7"/>
        <v>Rendah</v>
      </c>
      <c r="I379" s="57"/>
      <c r="J379" s="1">
        <f t="shared" si="8"/>
        <v>539</v>
      </c>
      <c r="K379" s="1">
        <f t="shared" si="9"/>
        <v>286</v>
      </c>
      <c r="L379" s="1">
        <f>23*11</f>
        <v>253</v>
      </c>
    </row>
    <row r="380" spans="1:12" x14ac:dyDescent="0.25">
      <c r="A380" s="1">
        <v>1150</v>
      </c>
      <c r="B380" s="1" t="s">
        <v>3</v>
      </c>
      <c r="C380" s="1">
        <v>0</v>
      </c>
      <c r="D380" s="1">
        <v>57.322758</v>
      </c>
      <c r="E380" s="1" t="s">
        <v>9</v>
      </c>
      <c r="F380" s="1">
        <f t="shared" si="5"/>
        <v>513</v>
      </c>
      <c r="G380" s="59">
        <f t="shared" si="6"/>
        <v>0.20113248421052632</v>
      </c>
      <c r="H380" s="1" t="str">
        <f t="shared" si="7"/>
        <v>Rendah</v>
      </c>
      <c r="I380" s="57"/>
      <c r="J380" s="1">
        <f t="shared" si="8"/>
        <v>513</v>
      </c>
      <c r="K380" s="1">
        <f t="shared" si="9"/>
        <v>273</v>
      </c>
      <c r="L380" s="1">
        <f>24*10</f>
        <v>240</v>
      </c>
    </row>
    <row r="381" spans="1:12" x14ac:dyDescent="0.25">
      <c r="A381" s="1">
        <v>1151</v>
      </c>
      <c r="B381" s="1" t="s">
        <v>3</v>
      </c>
      <c r="C381" s="1">
        <v>0</v>
      </c>
      <c r="D381" s="1">
        <v>47.860363</v>
      </c>
      <c r="E381" s="1" t="s">
        <v>9</v>
      </c>
      <c r="F381" s="1">
        <f t="shared" si="5"/>
        <v>993</v>
      </c>
      <c r="G381" s="59">
        <f t="shared" si="6"/>
        <v>8.6755945015105737E-2</v>
      </c>
      <c r="H381" s="1" t="str">
        <f t="shared" si="7"/>
        <v>Rendah</v>
      </c>
      <c r="I381" s="57"/>
      <c r="J381" s="1">
        <f t="shared" si="8"/>
        <v>993</v>
      </c>
      <c r="K381" s="1">
        <f t="shared" si="9"/>
        <v>513</v>
      </c>
      <c r="L381" s="1">
        <f>24*20</f>
        <v>480</v>
      </c>
    </row>
    <row r="382" spans="1:12" x14ac:dyDescent="0.25">
      <c r="A382" s="1">
        <v>1152</v>
      </c>
      <c r="B382" s="1" t="s">
        <v>3</v>
      </c>
      <c r="C382" s="1">
        <v>0</v>
      </c>
      <c r="D382" s="1">
        <v>53.185415999999996</v>
      </c>
      <c r="E382" s="1" t="s">
        <v>9</v>
      </c>
      <c r="F382" s="1">
        <f t="shared" si="5"/>
        <v>705</v>
      </c>
      <c r="G382" s="59">
        <f t="shared" si="6"/>
        <v>0.1357925514893617</v>
      </c>
      <c r="H382" s="1" t="str">
        <f t="shared" si="7"/>
        <v>Rendah</v>
      </c>
      <c r="I382" s="57"/>
      <c r="J382" s="1">
        <f t="shared" si="8"/>
        <v>705</v>
      </c>
      <c r="K382" s="1">
        <f t="shared" si="9"/>
        <v>369</v>
      </c>
      <c r="L382" s="1">
        <f>12*28</f>
        <v>336</v>
      </c>
    </row>
    <row r="383" spans="1:12" x14ac:dyDescent="0.25">
      <c r="A383" s="1">
        <v>1153</v>
      </c>
      <c r="B383" s="1" t="s">
        <v>3</v>
      </c>
      <c r="C383" s="1">
        <v>0</v>
      </c>
      <c r="D383" s="1">
        <v>101.428847</v>
      </c>
      <c r="E383" s="1" t="s">
        <v>9</v>
      </c>
      <c r="F383" s="1">
        <f t="shared" si="5"/>
        <v>1633</v>
      </c>
      <c r="G383" s="59">
        <f t="shared" si="6"/>
        <v>0.11180154598897735</v>
      </c>
      <c r="H383" s="1" t="str">
        <f t="shared" si="7"/>
        <v>Rendah</v>
      </c>
      <c r="I383" s="57"/>
      <c r="J383" s="1">
        <f t="shared" si="8"/>
        <v>1633</v>
      </c>
      <c r="K383" s="1">
        <f t="shared" si="9"/>
        <v>833</v>
      </c>
      <c r="L383" s="1">
        <f>16*50</f>
        <v>800</v>
      </c>
    </row>
    <row r="384" spans="1:12" x14ac:dyDescent="0.25">
      <c r="A384" s="1">
        <v>1154</v>
      </c>
      <c r="B384" s="1" t="s">
        <v>3</v>
      </c>
      <c r="C384" s="1">
        <v>0</v>
      </c>
      <c r="D384" s="1">
        <v>102.767426</v>
      </c>
      <c r="E384" s="1" t="s">
        <v>9</v>
      </c>
      <c r="F384" s="1">
        <f t="shared" si="5"/>
        <v>683</v>
      </c>
      <c r="G384" s="59">
        <f t="shared" si="6"/>
        <v>0.2708365546120059</v>
      </c>
      <c r="H384" s="1" t="str">
        <f t="shared" si="7"/>
        <v>Rendah</v>
      </c>
      <c r="I384" s="57"/>
      <c r="J384" s="1">
        <f t="shared" si="8"/>
        <v>683</v>
      </c>
      <c r="K384" s="1">
        <f t="shared" si="9"/>
        <v>358</v>
      </c>
      <c r="L384" s="1">
        <f>25*13</f>
        <v>325</v>
      </c>
    </row>
    <row r="385" spans="1:12" x14ac:dyDescent="0.25">
      <c r="A385" s="1">
        <v>1155</v>
      </c>
      <c r="B385" s="1" t="s">
        <v>3</v>
      </c>
      <c r="C385" s="1">
        <v>0</v>
      </c>
      <c r="D385" s="1">
        <v>71.766043999999994</v>
      </c>
      <c r="E385" s="1" t="s">
        <v>9</v>
      </c>
      <c r="F385" s="1">
        <f t="shared" si="5"/>
        <v>355</v>
      </c>
      <c r="G385" s="59">
        <f t="shared" si="6"/>
        <v>0.36388416676056334</v>
      </c>
      <c r="H385" s="1" t="str">
        <f t="shared" si="7"/>
        <v>Rendah</v>
      </c>
      <c r="I385" s="57"/>
      <c r="J385" s="1">
        <f t="shared" si="8"/>
        <v>355</v>
      </c>
      <c r="K385" s="1">
        <f t="shared" si="9"/>
        <v>194</v>
      </c>
      <c r="L385" s="1">
        <f>23*7</f>
        <v>161</v>
      </c>
    </row>
    <row r="386" spans="1:12" x14ac:dyDescent="0.25">
      <c r="A386" s="1">
        <v>1156</v>
      </c>
      <c r="B386" s="1" t="s">
        <v>3</v>
      </c>
      <c r="C386" s="1">
        <v>0</v>
      </c>
      <c r="D386" s="1">
        <v>87.798030999999995</v>
      </c>
      <c r="E386" s="1" t="s">
        <v>9</v>
      </c>
      <c r="F386" s="1">
        <f t="shared" si="5"/>
        <v>383</v>
      </c>
      <c r="G386" s="59">
        <f t="shared" si="6"/>
        <v>0.41262782193211489</v>
      </c>
      <c r="H386" s="1" t="str">
        <f t="shared" si="7"/>
        <v>Rendah</v>
      </c>
      <c r="I386" s="57"/>
      <c r="J386" s="1">
        <f t="shared" si="8"/>
        <v>383</v>
      </c>
      <c r="K386" s="1">
        <f t="shared" si="9"/>
        <v>208</v>
      </c>
      <c r="L386" s="1">
        <f>25*7</f>
        <v>175</v>
      </c>
    </row>
    <row r="387" spans="1:12" x14ac:dyDescent="0.25">
      <c r="A387" s="1">
        <v>1157</v>
      </c>
      <c r="B387" s="1" t="s">
        <v>3</v>
      </c>
      <c r="C387" s="1">
        <v>0</v>
      </c>
      <c r="D387" s="1">
        <v>86.931562</v>
      </c>
      <c r="E387" s="1" t="s">
        <v>9</v>
      </c>
      <c r="F387" s="1">
        <f t="shared" si="5"/>
        <v>273</v>
      </c>
      <c r="G387" s="59">
        <f t="shared" si="6"/>
        <v>0.57317513406593401</v>
      </c>
      <c r="H387" s="1" t="str">
        <f t="shared" si="7"/>
        <v>Rendah</v>
      </c>
      <c r="I387" s="57"/>
      <c r="J387" s="1">
        <f t="shared" si="8"/>
        <v>273</v>
      </c>
      <c r="K387" s="1">
        <f t="shared" si="9"/>
        <v>153</v>
      </c>
      <c r="L387" s="1">
        <f>120</f>
        <v>120</v>
      </c>
    </row>
    <row r="388" spans="1:12" x14ac:dyDescent="0.25">
      <c r="A388" s="1">
        <v>1158</v>
      </c>
      <c r="B388" s="1" t="s">
        <v>3</v>
      </c>
      <c r="C388" s="1">
        <v>0</v>
      </c>
      <c r="D388" s="1">
        <v>105.623071</v>
      </c>
      <c r="E388" s="1" t="s">
        <v>9</v>
      </c>
      <c r="F388" s="1">
        <f t="shared" si="5"/>
        <v>385</v>
      </c>
      <c r="G388" s="59">
        <f t="shared" si="6"/>
        <v>0.49382215012987013</v>
      </c>
      <c r="H388" s="1" t="str">
        <f t="shared" si="7"/>
        <v>Rendah</v>
      </c>
      <c r="I388" s="57"/>
      <c r="J388" s="1">
        <f t="shared" si="8"/>
        <v>385</v>
      </c>
      <c r="K388" s="1">
        <f t="shared" si="9"/>
        <v>209</v>
      </c>
      <c r="L388" s="1">
        <f>22*8</f>
        <v>176</v>
      </c>
    </row>
    <row r="389" spans="1:12" x14ac:dyDescent="0.25">
      <c r="A389" s="1">
        <v>1159</v>
      </c>
      <c r="B389" s="1" t="s">
        <v>3</v>
      </c>
      <c r="C389" s="1">
        <v>0</v>
      </c>
      <c r="D389" s="1">
        <v>54.323394999999998</v>
      </c>
      <c r="E389" s="1" t="s">
        <v>9</v>
      </c>
      <c r="F389" s="1">
        <f t="shared" si="5"/>
        <v>183</v>
      </c>
      <c r="G389" s="59">
        <f t="shared" si="6"/>
        <v>0.53432847540983608</v>
      </c>
      <c r="H389" s="1" t="str">
        <f t="shared" si="7"/>
        <v>Rendah</v>
      </c>
      <c r="I389" s="57"/>
      <c r="J389" s="1">
        <f t="shared" si="8"/>
        <v>183</v>
      </c>
      <c r="K389" s="1">
        <f t="shared" si="9"/>
        <v>108</v>
      </c>
      <c r="L389" s="1">
        <f>75</f>
        <v>75</v>
      </c>
    </row>
    <row r="390" spans="1:12" x14ac:dyDescent="0.25">
      <c r="A390" s="1">
        <v>1160</v>
      </c>
      <c r="B390" s="1" t="s">
        <v>3</v>
      </c>
      <c r="C390" s="1">
        <v>0</v>
      </c>
      <c r="D390" s="1">
        <v>18.175664000000001</v>
      </c>
      <c r="E390" s="1" t="s">
        <v>9</v>
      </c>
      <c r="F390" s="1">
        <f t="shared" si="5"/>
        <v>297</v>
      </c>
      <c r="G390" s="59">
        <f t="shared" si="6"/>
        <v>0.11015553939393939</v>
      </c>
      <c r="H390" s="1" t="str">
        <f t="shared" si="7"/>
        <v>Rendah</v>
      </c>
      <c r="I390" s="57"/>
      <c r="J390" s="1">
        <f t="shared" si="8"/>
        <v>297</v>
      </c>
      <c r="K390" s="1">
        <f t="shared" si="9"/>
        <v>165</v>
      </c>
      <c r="L390" s="1">
        <f>12*11</f>
        <v>132</v>
      </c>
    </row>
    <row r="391" spans="1:12" x14ac:dyDescent="0.25">
      <c r="A391" s="1">
        <v>1161</v>
      </c>
      <c r="B391" s="1" t="s">
        <v>3</v>
      </c>
      <c r="C391" s="1">
        <v>0</v>
      </c>
      <c r="D391" s="1">
        <v>64.296819999999997</v>
      </c>
      <c r="E391" s="1" t="s">
        <v>9</v>
      </c>
      <c r="F391" s="1">
        <f t="shared" si="5"/>
        <v>273</v>
      </c>
      <c r="G391" s="59">
        <f t="shared" si="6"/>
        <v>0.42393507692307691</v>
      </c>
      <c r="H391" s="1" t="str">
        <f t="shared" si="7"/>
        <v>Rendah</v>
      </c>
      <c r="I391" s="57"/>
      <c r="J391" s="1">
        <f t="shared" si="8"/>
        <v>273</v>
      </c>
      <c r="K391" s="1">
        <f t="shared" si="9"/>
        <v>153</v>
      </c>
      <c r="L391" s="1">
        <f>10*12</f>
        <v>120</v>
      </c>
    </row>
    <row r="392" spans="1:12" x14ac:dyDescent="0.25">
      <c r="A392" s="1">
        <v>1162</v>
      </c>
      <c r="B392" s="1" t="s">
        <v>3</v>
      </c>
      <c r="C392" s="1">
        <v>0</v>
      </c>
      <c r="D392" s="1">
        <v>53.518881999999998</v>
      </c>
      <c r="E392" s="1" t="s">
        <v>9</v>
      </c>
      <c r="F392" s="1">
        <f t="shared" si="5"/>
        <v>195</v>
      </c>
      <c r="G392" s="59">
        <f t="shared" si="6"/>
        <v>0.49402044923076921</v>
      </c>
      <c r="H392" s="1" t="str">
        <f t="shared" si="7"/>
        <v>Rendah</v>
      </c>
      <c r="I392" s="57"/>
      <c r="J392" s="1">
        <f t="shared" si="8"/>
        <v>195</v>
      </c>
      <c r="K392" s="1">
        <f t="shared" si="9"/>
        <v>114</v>
      </c>
      <c r="L392" s="1">
        <f>81</f>
        <v>81</v>
      </c>
    </row>
    <row r="393" spans="1:12" x14ac:dyDescent="0.25">
      <c r="A393" s="1">
        <v>1163</v>
      </c>
      <c r="B393" s="1" t="s">
        <v>3</v>
      </c>
      <c r="C393" s="1">
        <v>0</v>
      </c>
      <c r="D393" s="1">
        <v>70.243217000000001</v>
      </c>
      <c r="E393" s="1" t="s">
        <v>9</v>
      </c>
      <c r="F393" s="1">
        <f t="shared" si="5"/>
        <v>339</v>
      </c>
      <c r="G393" s="59">
        <f t="shared" si="6"/>
        <v>0.37297283362831857</v>
      </c>
      <c r="H393" s="1" t="str">
        <f t="shared" si="7"/>
        <v>Rendah</v>
      </c>
      <c r="I393" s="57"/>
      <c r="J393" s="1">
        <f t="shared" si="8"/>
        <v>339</v>
      </c>
      <c r="K393" s="1">
        <f t="shared" si="9"/>
        <v>186</v>
      </c>
      <c r="L393" s="1">
        <f>17*9</f>
        <v>153</v>
      </c>
    </row>
    <row r="394" spans="1:12" x14ac:dyDescent="0.25">
      <c r="A394" s="1">
        <v>1164</v>
      </c>
      <c r="B394" s="1" t="s">
        <v>3</v>
      </c>
      <c r="C394" s="1">
        <v>0</v>
      </c>
      <c r="D394" s="1">
        <v>45.268863000000003</v>
      </c>
      <c r="E394" s="1" t="s">
        <v>9</v>
      </c>
      <c r="F394" s="1">
        <f t="shared" si="5"/>
        <v>1367</v>
      </c>
      <c r="G394" s="59">
        <f t="shared" si="6"/>
        <v>5.9607866422823702E-2</v>
      </c>
      <c r="H394" s="1" t="str">
        <f t="shared" si="7"/>
        <v>Rendah</v>
      </c>
      <c r="I394" s="57"/>
      <c r="J394" s="1">
        <f t="shared" si="8"/>
        <v>1367</v>
      </c>
      <c r="K394" s="1">
        <f t="shared" si="9"/>
        <v>700</v>
      </c>
      <c r="L394" s="1">
        <f>23*29</f>
        <v>667</v>
      </c>
    </row>
    <row r="395" spans="1:12" x14ac:dyDescent="0.25">
      <c r="A395" s="1">
        <v>1165</v>
      </c>
      <c r="B395" s="1" t="s">
        <v>3</v>
      </c>
      <c r="C395" s="1">
        <v>0</v>
      </c>
      <c r="D395" s="1">
        <v>31.031123000000001</v>
      </c>
      <c r="E395" s="1" t="s">
        <v>9</v>
      </c>
      <c r="F395" s="1">
        <f t="shared" si="5"/>
        <v>1367</v>
      </c>
      <c r="G395" s="59">
        <f t="shared" si="6"/>
        <v>4.0860293635698611E-2</v>
      </c>
      <c r="H395" s="1" t="str">
        <f t="shared" si="7"/>
        <v>Rendah</v>
      </c>
      <c r="I395" s="57"/>
      <c r="J395" s="1">
        <f t="shared" si="8"/>
        <v>1367</v>
      </c>
      <c r="K395" s="1">
        <f t="shared" si="9"/>
        <v>700</v>
      </c>
      <c r="L395" s="1">
        <f>23*29</f>
        <v>667</v>
      </c>
    </row>
    <row r="396" spans="1:12" x14ac:dyDescent="0.25">
      <c r="A396" s="1">
        <v>1166</v>
      </c>
      <c r="B396" s="1" t="s">
        <v>3</v>
      </c>
      <c r="C396" s="1">
        <v>0</v>
      </c>
      <c r="D396" s="1">
        <v>15.549426</v>
      </c>
      <c r="E396" s="1" t="s">
        <v>9</v>
      </c>
      <c r="F396" s="1">
        <f t="shared" si="5"/>
        <v>1335</v>
      </c>
      <c r="G396" s="59">
        <f t="shared" si="6"/>
        <v>2.096551820224719E-2</v>
      </c>
      <c r="H396" s="1" t="str">
        <f t="shared" si="7"/>
        <v>Rendah</v>
      </c>
      <c r="I396" s="57"/>
      <c r="J396" s="1">
        <f t="shared" si="8"/>
        <v>1335</v>
      </c>
      <c r="K396" s="1">
        <f t="shared" si="9"/>
        <v>684</v>
      </c>
      <c r="L396" s="1">
        <f>31*21</f>
        <v>651</v>
      </c>
    </row>
    <row r="397" spans="1:12" x14ac:dyDescent="0.25">
      <c r="A397" s="1">
        <v>1167</v>
      </c>
      <c r="B397" s="1" t="s">
        <v>3</v>
      </c>
      <c r="C397" s="1">
        <v>0</v>
      </c>
      <c r="D397" s="1">
        <v>24.302803999999998</v>
      </c>
      <c r="E397" s="1" t="s">
        <v>9</v>
      </c>
      <c r="F397" s="1">
        <f t="shared" si="5"/>
        <v>1321</v>
      </c>
      <c r="G397" s="59">
        <f t="shared" si="6"/>
        <v>3.3115100075700225E-2</v>
      </c>
      <c r="H397" s="1" t="str">
        <f t="shared" si="7"/>
        <v>Rendah</v>
      </c>
      <c r="I397" s="57"/>
      <c r="J397" s="1">
        <f t="shared" si="8"/>
        <v>1321</v>
      </c>
      <c r="K397" s="1">
        <f t="shared" si="9"/>
        <v>677</v>
      </c>
      <c r="L397" s="1">
        <f>23*28</f>
        <v>644</v>
      </c>
    </row>
    <row r="398" spans="1:12" x14ac:dyDescent="0.25">
      <c r="A398" s="1">
        <v>1168</v>
      </c>
      <c r="B398" s="1" t="s">
        <v>3</v>
      </c>
      <c r="C398" s="1">
        <v>0</v>
      </c>
      <c r="D398" s="1">
        <v>102.246977</v>
      </c>
      <c r="E398" s="1" t="s">
        <v>9</v>
      </c>
      <c r="F398" s="1">
        <f t="shared" si="5"/>
        <v>789</v>
      </c>
      <c r="G398" s="59">
        <f t="shared" si="6"/>
        <v>0.23326306539923958</v>
      </c>
      <c r="H398" s="1" t="str">
        <f t="shared" si="7"/>
        <v>Rendah</v>
      </c>
      <c r="I398" s="57"/>
      <c r="J398" s="1">
        <f t="shared" si="8"/>
        <v>789</v>
      </c>
      <c r="K398" s="1">
        <f t="shared" si="9"/>
        <v>411</v>
      </c>
      <c r="L398" s="1">
        <f>21*18</f>
        <v>378</v>
      </c>
    </row>
    <row r="399" spans="1:12" x14ac:dyDescent="0.25">
      <c r="A399" s="1">
        <v>1169</v>
      </c>
      <c r="B399" s="1" t="s">
        <v>3</v>
      </c>
      <c r="C399" s="1">
        <v>0</v>
      </c>
      <c r="D399" s="1">
        <v>27.056425999999998</v>
      </c>
      <c r="E399" s="1" t="s">
        <v>9</v>
      </c>
      <c r="F399" s="1">
        <f t="shared" si="5"/>
        <v>1653</v>
      </c>
      <c r="G399" s="59">
        <f t="shared" si="6"/>
        <v>2.9462532849364786E-2</v>
      </c>
      <c r="H399" s="1" t="str">
        <f t="shared" si="7"/>
        <v>Rendah</v>
      </c>
      <c r="I399" s="57"/>
      <c r="J399" s="1">
        <f t="shared" si="8"/>
        <v>1653</v>
      </c>
      <c r="K399" s="1">
        <f t="shared" si="9"/>
        <v>843</v>
      </c>
      <c r="L399" s="1">
        <f>30*27</f>
        <v>810</v>
      </c>
    </row>
    <row r="400" spans="1:12" x14ac:dyDescent="0.25">
      <c r="A400" s="1">
        <v>1170</v>
      </c>
      <c r="B400" s="1" t="s">
        <v>3</v>
      </c>
      <c r="C400" s="1">
        <v>0</v>
      </c>
      <c r="D400" s="1">
        <v>11.836380999999999</v>
      </c>
      <c r="E400" s="1" t="s">
        <v>9</v>
      </c>
      <c r="F400" s="1">
        <f t="shared" si="5"/>
        <v>1041</v>
      </c>
      <c r="G400" s="59">
        <f t="shared" si="6"/>
        <v>2.0466364841498559E-2</v>
      </c>
      <c r="H400" s="1" t="str">
        <f t="shared" si="7"/>
        <v>Rendah</v>
      </c>
      <c r="I400" s="57"/>
      <c r="J400" s="1">
        <f t="shared" si="8"/>
        <v>1041</v>
      </c>
      <c r="K400" s="1">
        <f t="shared" si="9"/>
        <v>537</v>
      </c>
      <c r="L400" s="1">
        <f>18*28</f>
        <v>504</v>
      </c>
    </row>
    <row r="401" spans="1:12" x14ac:dyDescent="0.25">
      <c r="A401" s="1">
        <v>1172</v>
      </c>
      <c r="B401" s="1" t="s">
        <v>3</v>
      </c>
      <c r="C401" s="1">
        <v>0</v>
      </c>
      <c r="D401" s="1">
        <v>708.79048</v>
      </c>
      <c r="E401" s="1" t="s">
        <v>9</v>
      </c>
      <c r="F401" s="1">
        <f t="shared" si="5"/>
        <v>4125</v>
      </c>
      <c r="G401" s="59">
        <f t="shared" si="6"/>
        <v>0.30929039127272728</v>
      </c>
      <c r="H401" s="1" t="str">
        <f t="shared" si="7"/>
        <v>Rendah</v>
      </c>
      <c r="I401" s="57"/>
      <c r="J401" s="1">
        <f t="shared" si="8"/>
        <v>4125</v>
      </c>
      <c r="K401" s="1">
        <f t="shared" si="9"/>
        <v>2079</v>
      </c>
      <c r="L401" s="1">
        <f>33*62</f>
        <v>2046</v>
      </c>
    </row>
    <row r="402" spans="1:12" x14ac:dyDescent="0.25">
      <c r="A402" s="1">
        <v>1173</v>
      </c>
      <c r="B402" s="1" t="s">
        <v>3</v>
      </c>
      <c r="C402" s="1">
        <v>0</v>
      </c>
      <c r="D402" s="1">
        <v>288.55274400000002</v>
      </c>
      <c r="E402" s="1" t="s">
        <v>9</v>
      </c>
      <c r="F402" s="1">
        <f t="shared" si="5"/>
        <v>4353</v>
      </c>
      <c r="G402" s="59">
        <f t="shared" si="6"/>
        <v>0.11931884658855962</v>
      </c>
      <c r="H402" s="1" t="str">
        <f t="shared" si="7"/>
        <v>Rendah</v>
      </c>
      <c r="I402" s="57"/>
      <c r="J402" s="1">
        <f t="shared" si="8"/>
        <v>4353</v>
      </c>
      <c r="K402" s="1">
        <f t="shared" si="9"/>
        <v>2193</v>
      </c>
      <c r="L402" s="1">
        <f>36*60</f>
        <v>2160</v>
      </c>
    </row>
    <row r="403" spans="1:12" x14ac:dyDescent="0.25">
      <c r="A403" s="1">
        <v>1174</v>
      </c>
      <c r="B403" s="1" t="s">
        <v>3</v>
      </c>
      <c r="C403" s="1">
        <v>0</v>
      </c>
      <c r="D403" s="1">
        <v>870.98936500000002</v>
      </c>
      <c r="E403" s="1" t="s">
        <v>9</v>
      </c>
      <c r="F403" s="1">
        <f t="shared" si="5"/>
        <v>6017</v>
      </c>
      <c r="G403" s="59">
        <f t="shared" si="6"/>
        <v>0.26055856024596974</v>
      </c>
      <c r="H403" s="1" t="str">
        <f t="shared" si="7"/>
        <v>Rendah</v>
      </c>
      <c r="I403" s="57"/>
      <c r="J403" s="1">
        <f t="shared" si="8"/>
        <v>6017</v>
      </c>
      <c r="K403" s="1">
        <f t="shared" si="9"/>
        <v>3025</v>
      </c>
      <c r="L403" s="1">
        <f>44*68</f>
        <v>2992</v>
      </c>
    </row>
    <row r="404" spans="1:12" x14ac:dyDescent="0.25">
      <c r="A404" s="1">
        <v>1175</v>
      </c>
      <c r="B404" s="1" t="s">
        <v>3</v>
      </c>
      <c r="C404" s="1">
        <v>0</v>
      </c>
      <c r="D404" s="1">
        <v>200.76581300000001</v>
      </c>
      <c r="E404" s="1" t="s">
        <v>9</v>
      </c>
      <c r="F404" s="1">
        <f t="shared" si="5"/>
        <v>609</v>
      </c>
      <c r="G404" s="59">
        <f t="shared" si="6"/>
        <v>0.59339649162561581</v>
      </c>
      <c r="H404" s="1" t="str">
        <f t="shared" si="7"/>
        <v>Rendah</v>
      </c>
      <c r="I404" s="57"/>
      <c r="J404" s="1">
        <f t="shared" si="8"/>
        <v>609</v>
      </c>
      <c r="K404" s="1">
        <f t="shared" si="9"/>
        <v>321</v>
      </c>
      <c r="L404" s="1">
        <f>18*16</f>
        <v>288</v>
      </c>
    </row>
    <row r="405" spans="1:12" x14ac:dyDescent="0.25">
      <c r="A405" s="1">
        <v>1176</v>
      </c>
      <c r="B405" s="1" t="s">
        <v>3</v>
      </c>
      <c r="C405" s="1">
        <v>0</v>
      </c>
      <c r="D405" s="1">
        <v>121.24520200000001</v>
      </c>
      <c r="E405" s="1" t="s">
        <v>9</v>
      </c>
      <c r="F405" s="1">
        <f t="shared" si="5"/>
        <v>605</v>
      </c>
      <c r="G405" s="59">
        <f t="shared" si="6"/>
        <v>0.36072952661157032</v>
      </c>
      <c r="H405" s="1" t="str">
        <f t="shared" si="7"/>
        <v>Rendah</v>
      </c>
      <c r="I405" s="57"/>
      <c r="J405" s="1">
        <f t="shared" si="8"/>
        <v>605</v>
      </c>
      <c r="K405" s="1">
        <f t="shared" si="9"/>
        <v>319</v>
      </c>
      <c r="L405" s="1">
        <f>26*11</f>
        <v>286</v>
      </c>
    </row>
    <row r="406" spans="1:12" x14ac:dyDescent="0.25">
      <c r="A406" s="1">
        <v>1177</v>
      </c>
      <c r="B406" s="1" t="s">
        <v>3</v>
      </c>
      <c r="C406" s="1">
        <v>0</v>
      </c>
      <c r="D406" s="1">
        <v>82.778801000000001</v>
      </c>
      <c r="E406" s="1" t="s">
        <v>9</v>
      </c>
      <c r="F406" s="1">
        <f t="shared" si="5"/>
        <v>1869</v>
      </c>
      <c r="G406" s="59">
        <f t="shared" si="6"/>
        <v>7.9722761797752811E-2</v>
      </c>
      <c r="H406" s="1" t="str">
        <f t="shared" si="7"/>
        <v>Rendah</v>
      </c>
      <c r="I406" s="57"/>
      <c r="J406" s="1">
        <f t="shared" si="8"/>
        <v>1869</v>
      </c>
      <c r="K406" s="1">
        <f t="shared" si="9"/>
        <v>951</v>
      </c>
      <c r="L406" s="1">
        <f>34*27</f>
        <v>918</v>
      </c>
    </row>
    <row r="407" spans="1:12" x14ac:dyDescent="0.25">
      <c r="A407" s="1">
        <v>1178</v>
      </c>
      <c r="B407" s="1" t="s">
        <v>3</v>
      </c>
      <c r="C407" s="1">
        <v>0</v>
      </c>
      <c r="D407" s="1">
        <v>124.193797</v>
      </c>
      <c r="E407" s="1" t="s">
        <v>9</v>
      </c>
      <c r="F407" s="1">
        <f t="shared" si="5"/>
        <v>1541</v>
      </c>
      <c r="G407" s="59">
        <f t="shared" si="6"/>
        <v>0.14506738131083713</v>
      </c>
      <c r="H407" s="1" t="str">
        <f t="shared" si="7"/>
        <v>Rendah</v>
      </c>
      <c r="I407" s="57"/>
      <c r="J407" s="1">
        <f t="shared" si="8"/>
        <v>1541</v>
      </c>
      <c r="K407" s="1">
        <f t="shared" si="9"/>
        <v>787</v>
      </c>
      <c r="L407" s="1">
        <f>29*26</f>
        <v>754</v>
      </c>
    </row>
    <row r="408" spans="1:12" x14ac:dyDescent="0.25">
      <c r="A408" s="1">
        <v>1179</v>
      </c>
      <c r="B408" s="1" t="s">
        <v>3</v>
      </c>
      <c r="C408" s="1">
        <v>0</v>
      </c>
      <c r="D408" s="1">
        <v>37.882824999999997</v>
      </c>
      <c r="E408" s="1" t="s">
        <v>9</v>
      </c>
      <c r="F408" s="1">
        <f t="shared" si="5"/>
        <v>433</v>
      </c>
      <c r="G408" s="59">
        <f t="shared" si="6"/>
        <v>0.15748056581986142</v>
      </c>
      <c r="H408" s="1" t="str">
        <f t="shared" si="7"/>
        <v>Rendah</v>
      </c>
      <c r="I408" s="57"/>
      <c r="J408" s="1">
        <f t="shared" si="8"/>
        <v>433</v>
      </c>
      <c r="K408" s="1">
        <f t="shared" si="9"/>
        <v>233</v>
      </c>
      <c r="L408" s="1">
        <f>200</f>
        <v>200</v>
      </c>
    </row>
    <row r="409" spans="1:12" x14ac:dyDescent="0.25">
      <c r="A409" s="1">
        <v>1180</v>
      </c>
      <c r="B409" s="1" t="s">
        <v>3</v>
      </c>
      <c r="C409" s="1">
        <v>0</v>
      </c>
      <c r="D409" s="1">
        <v>137.867537</v>
      </c>
      <c r="E409" s="1" t="s">
        <v>9</v>
      </c>
      <c r="F409" s="1">
        <f t="shared" si="5"/>
        <v>433</v>
      </c>
      <c r="G409" s="59">
        <f t="shared" si="6"/>
        <v>0.57312140092378761</v>
      </c>
      <c r="H409" s="1" t="str">
        <f t="shared" si="7"/>
        <v>Rendah</v>
      </c>
      <c r="I409" s="57"/>
      <c r="J409" s="1">
        <f t="shared" si="8"/>
        <v>433</v>
      </c>
      <c r="K409" s="1">
        <f t="shared" si="9"/>
        <v>233</v>
      </c>
      <c r="L409" s="1">
        <f>25*8</f>
        <v>200</v>
      </c>
    </row>
    <row r="410" spans="1:12" x14ac:dyDescent="0.25">
      <c r="A410" s="1">
        <v>1181</v>
      </c>
      <c r="B410" s="1" t="s">
        <v>3</v>
      </c>
      <c r="C410" s="1">
        <v>0</v>
      </c>
      <c r="D410" s="1">
        <v>89.354335000000006</v>
      </c>
      <c r="E410" s="1" t="s">
        <v>9</v>
      </c>
      <c r="F410" s="1">
        <f t="shared" si="5"/>
        <v>897</v>
      </c>
      <c r="G410" s="59">
        <f t="shared" si="6"/>
        <v>0.17930635785953178</v>
      </c>
      <c r="H410" s="1" t="str">
        <f t="shared" si="7"/>
        <v>Rendah</v>
      </c>
      <c r="I410" s="57"/>
      <c r="J410" s="1">
        <f t="shared" si="8"/>
        <v>897</v>
      </c>
      <c r="K410" s="1">
        <f t="shared" si="9"/>
        <v>465</v>
      </c>
      <c r="L410" s="1">
        <f>27*16</f>
        <v>432</v>
      </c>
    </row>
    <row r="411" spans="1:12" x14ac:dyDescent="0.25">
      <c r="A411" s="1">
        <v>1182</v>
      </c>
      <c r="B411" s="1" t="s">
        <v>3</v>
      </c>
      <c r="C411" s="1">
        <v>0</v>
      </c>
      <c r="D411" s="1">
        <v>203.58929599999999</v>
      </c>
      <c r="E411" s="1" t="s">
        <v>9</v>
      </c>
      <c r="F411" s="1">
        <f t="shared" si="5"/>
        <v>783</v>
      </c>
      <c r="G411" s="59">
        <f t="shared" si="6"/>
        <v>0.46802137011494255</v>
      </c>
      <c r="H411" s="1" t="str">
        <f t="shared" si="7"/>
        <v>Rendah</v>
      </c>
      <c r="I411" s="57"/>
      <c r="J411" s="1">
        <f t="shared" si="8"/>
        <v>783</v>
      </c>
      <c r="K411" s="1">
        <f t="shared" si="9"/>
        <v>408</v>
      </c>
      <c r="L411" s="1">
        <f>15*25</f>
        <v>375</v>
      </c>
    </row>
    <row r="412" spans="1:12" x14ac:dyDescent="0.25">
      <c r="A412" s="1">
        <v>1183</v>
      </c>
      <c r="B412" s="1" t="s">
        <v>3</v>
      </c>
      <c r="C412" s="1">
        <v>0</v>
      </c>
      <c r="D412" s="1">
        <v>279.39684</v>
      </c>
      <c r="E412" s="1" t="s">
        <v>9</v>
      </c>
      <c r="F412" s="1">
        <f t="shared" si="5"/>
        <v>593</v>
      </c>
      <c r="G412" s="59">
        <f t="shared" si="6"/>
        <v>0.8480848431703204</v>
      </c>
      <c r="H412" s="1" t="str">
        <f t="shared" si="7"/>
        <v>Rendah</v>
      </c>
      <c r="I412" s="57"/>
      <c r="J412" s="1">
        <f t="shared" si="8"/>
        <v>593</v>
      </c>
      <c r="K412" s="1">
        <f t="shared" si="9"/>
        <v>313</v>
      </c>
      <c r="L412" s="1">
        <f>14*20</f>
        <v>280</v>
      </c>
    </row>
    <row r="413" spans="1:12" x14ac:dyDescent="0.25">
      <c r="A413" s="1">
        <v>1184</v>
      </c>
      <c r="B413" s="1" t="s">
        <v>3</v>
      </c>
      <c r="C413" s="1">
        <v>0</v>
      </c>
      <c r="D413" s="1">
        <v>235.84556599999999</v>
      </c>
      <c r="E413" s="1" t="s">
        <v>9</v>
      </c>
      <c r="F413" s="1">
        <f t="shared" si="5"/>
        <v>117</v>
      </c>
      <c r="G413" s="59">
        <f t="shared" si="6"/>
        <v>3.628393323076923</v>
      </c>
      <c r="H413" s="1" t="str">
        <f t="shared" si="7"/>
        <v>Tinggi</v>
      </c>
      <c r="I413" s="57"/>
      <c r="J413" s="1">
        <f t="shared" si="8"/>
        <v>117</v>
      </c>
      <c r="K413" s="1">
        <f t="shared" si="9"/>
        <v>75</v>
      </c>
      <c r="L413" s="1">
        <v>42</v>
      </c>
    </row>
    <row r="414" spans="1:12" x14ac:dyDescent="0.25">
      <c r="A414" s="1">
        <v>1185</v>
      </c>
      <c r="B414" s="1" t="s">
        <v>3</v>
      </c>
      <c r="C414" s="1">
        <v>0</v>
      </c>
      <c r="D414" s="1">
        <v>348.14697799999999</v>
      </c>
      <c r="E414" s="1" t="s">
        <v>9</v>
      </c>
      <c r="F414" s="1">
        <f t="shared" si="5"/>
        <v>1593</v>
      </c>
      <c r="G414" s="59">
        <f t="shared" si="6"/>
        <v>0.39338641581920908</v>
      </c>
      <c r="H414" s="1" t="str">
        <f t="shared" si="7"/>
        <v>Rendah</v>
      </c>
      <c r="I414" s="57"/>
      <c r="J414" s="1">
        <f t="shared" si="8"/>
        <v>1593</v>
      </c>
      <c r="K414" s="1">
        <f t="shared" si="9"/>
        <v>813</v>
      </c>
      <c r="L414" s="1">
        <f>26*30</f>
        <v>780</v>
      </c>
    </row>
    <row r="415" spans="1:12" x14ac:dyDescent="0.25">
      <c r="A415" s="1">
        <v>1186</v>
      </c>
      <c r="B415" s="1" t="s">
        <v>3</v>
      </c>
      <c r="C415" s="1">
        <v>0</v>
      </c>
      <c r="D415" s="1">
        <v>255.65916999999999</v>
      </c>
      <c r="E415" s="1" t="s">
        <v>9</v>
      </c>
      <c r="F415" s="1">
        <f t="shared" si="5"/>
        <v>1273</v>
      </c>
      <c r="G415" s="59">
        <f t="shared" si="6"/>
        <v>0.3614976480754124</v>
      </c>
      <c r="H415" s="1" t="str">
        <f t="shared" si="7"/>
        <v>Rendah</v>
      </c>
      <c r="I415" s="57"/>
      <c r="J415" s="1">
        <f t="shared" si="8"/>
        <v>1273</v>
      </c>
      <c r="K415" s="1">
        <f t="shared" si="9"/>
        <v>653</v>
      </c>
      <c r="L415" s="1">
        <f>31*20</f>
        <v>620</v>
      </c>
    </row>
    <row r="416" spans="1:12" x14ac:dyDescent="0.25">
      <c r="A416" s="1">
        <v>1187</v>
      </c>
      <c r="B416" s="1" t="s">
        <v>3</v>
      </c>
      <c r="C416" s="1">
        <v>0</v>
      </c>
      <c r="D416" s="1">
        <v>240.741514</v>
      </c>
      <c r="E416" s="1" t="s">
        <v>9</v>
      </c>
      <c r="F416" s="1">
        <f t="shared" si="5"/>
        <v>3793</v>
      </c>
      <c r="G416" s="59">
        <f t="shared" si="6"/>
        <v>0.11424590698655418</v>
      </c>
      <c r="H416" s="1" t="str">
        <f t="shared" si="7"/>
        <v>Rendah</v>
      </c>
      <c r="I416" s="57"/>
      <c r="J416" s="1">
        <f t="shared" si="8"/>
        <v>3793</v>
      </c>
      <c r="K416" s="1">
        <f t="shared" si="9"/>
        <v>1913</v>
      </c>
      <c r="L416" s="1">
        <f>47*40</f>
        <v>1880</v>
      </c>
    </row>
    <row r="417" spans="1:12" x14ac:dyDescent="0.25">
      <c r="A417" s="1">
        <v>1188</v>
      </c>
      <c r="B417" s="1" t="s">
        <v>3</v>
      </c>
      <c r="C417" s="1">
        <v>0</v>
      </c>
      <c r="D417" s="1">
        <v>20.156604999999999</v>
      </c>
      <c r="E417" s="1" t="s">
        <v>9</v>
      </c>
      <c r="F417" s="1">
        <f t="shared" si="5"/>
        <v>2327</v>
      </c>
      <c r="G417" s="59">
        <f t="shared" si="6"/>
        <v>1.5591701332187366E-2</v>
      </c>
      <c r="H417" s="1" t="str">
        <f t="shared" si="7"/>
        <v>Rendah</v>
      </c>
      <c r="I417" s="57"/>
      <c r="J417" s="1">
        <f t="shared" si="8"/>
        <v>2327</v>
      </c>
      <c r="K417" s="1">
        <f t="shared" si="9"/>
        <v>1180</v>
      </c>
      <c r="L417" s="1">
        <f>37*31</f>
        <v>1147</v>
      </c>
    </row>
    <row r="418" spans="1:12" x14ac:dyDescent="0.25">
      <c r="A418" s="1">
        <v>1189</v>
      </c>
      <c r="B418" s="1" t="s">
        <v>3</v>
      </c>
      <c r="C418" s="1">
        <v>0</v>
      </c>
      <c r="D418" s="1">
        <v>585.32018100000005</v>
      </c>
      <c r="E418" s="1" t="s">
        <v>9</v>
      </c>
      <c r="F418" s="1">
        <f t="shared" si="5"/>
        <v>815</v>
      </c>
      <c r="G418" s="59">
        <f t="shared" si="6"/>
        <v>1.2927316880981596</v>
      </c>
      <c r="H418" s="1" t="str">
        <f t="shared" si="7"/>
        <v>Rendah</v>
      </c>
      <c r="I418" s="57"/>
      <c r="J418" s="1">
        <f t="shared" si="8"/>
        <v>815</v>
      </c>
      <c r="K418" s="1">
        <f t="shared" si="9"/>
        <v>424</v>
      </c>
      <c r="L418" s="1">
        <f>17*23</f>
        <v>391</v>
      </c>
    </row>
    <row r="419" spans="1:12" x14ac:dyDescent="0.25">
      <c r="A419" s="1">
        <v>1190</v>
      </c>
      <c r="B419" s="1" t="s">
        <v>3</v>
      </c>
      <c r="C419" s="1">
        <v>0</v>
      </c>
      <c r="D419" s="1">
        <v>150.84315599999999</v>
      </c>
      <c r="E419" s="1" t="s">
        <v>9</v>
      </c>
      <c r="F419" s="1">
        <f t="shared" si="5"/>
        <v>737</v>
      </c>
      <c r="G419" s="59">
        <f t="shared" si="6"/>
        <v>0.36840933622795113</v>
      </c>
      <c r="H419" s="1" t="str">
        <f t="shared" si="7"/>
        <v>Rendah</v>
      </c>
      <c r="I419" s="57"/>
      <c r="J419" s="1">
        <f t="shared" si="8"/>
        <v>737</v>
      </c>
      <c r="K419" s="1">
        <f t="shared" si="9"/>
        <v>385</v>
      </c>
      <c r="L419" s="1">
        <f>16*22</f>
        <v>352</v>
      </c>
    </row>
    <row r="420" spans="1:12" x14ac:dyDescent="0.25">
      <c r="A420" s="1">
        <v>1191</v>
      </c>
      <c r="B420" s="1" t="s">
        <v>3</v>
      </c>
      <c r="C420" s="1">
        <v>0</v>
      </c>
      <c r="D420" s="1">
        <v>39.223239</v>
      </c>
      <c r="E420" s="1" t="s">
        <v>9</v>
      </c>
      <c r="F420" s="1">
        <f t="shared" si="5"/>
        <v>705</v>
      </c>
      <c r="G420" s="59">
        <f t="shared" si="6"/>
        <v>0.10014443999999999</v>
      </c>
      <c r="H420" s="1" t="str">
        <f t="shared" si="7"/>
        <v>Rendah</v>
      </c>
      <c r="I420" s="57"/>
      <c r="J420" s="1">
        <f t="shared" si="8"/>
        <v>705</v>
      </c>
      <c r="K420" s="1">
        <f t="shared" si="9"/>
        <v>369</v>
      </c>
      <c r="L420" s="1">
        <f>16*21</f>
        <v>336</v>
      </c>
    </row>
    <row r="421" spans="1:12" x14ac:dyDescent="0.25">
      <c r="A421" s="1">
        <v>1192</v>
      </c>
      <c r="B421" s="1" t="s">
        <v>3</v>
      </c>
      <c r="C421" s="1">
        <v>0</v>
      </c>
      <c r="D421" s="1">
        <v>119.256699</v>
      </c>
      <c r="E421" s="1" t="s">
        <v>9</v>
      </c>
      <c r="F421" s="1">
        <f t="shared" si="5"/>
        <v>4125</v>
      </c>
      <c r="G421" s="59">
        <f t="shared" si="6"/>
        <v>5.2039286836363635E-2</v>
      </c>
      <c r="H421" s="1" t="str">
        <f t="shared" si="7"/>
        <v>Rendah</v>
      </c>
      <c r="I421" s="57"/>
      <c r="J421" s="1">
        <f t="shared" si="8"/>
        <v>4125</v>
      </c>
      <c r="K421" s="1">
        <f t="shared" si="9"/>
        <v>2079</v>
      </c>
      <c r="L421" s="1">
        <f>33*62</f>
        <v>2046</v>
      </c>
    </row>
    <row r="422" spans="1:12" x14ac:dyDescent="0.25">
      <c r="A422" s="1">
        <v>1193</v>
      </c>
      <c r="B422" s="1" t="s">
        <v>3</v>
      </c>
      <c r="C422" s="1">
        <v>0</v>
      </c>
      <c r="D422" s="1">
        <v>206.30221599999999</v>
      </c>
      <c r="E422" s="1" t="s">
        <v>9</v>
      </c>
      <c r="F422" s="1">
        <f t="shared" si="5"/>
        <v>4353</v>
      </c>
      <c r="G422" s="59">
        <f t="shared" si="6"/>
        <v>8.5307601378359743E-2</v>
      </c>
      <c r="H422" s="1" t="str">
        <f t="shared" si="7"/>
        <v>Rendah</v>
      </c>
      <c r="I422" s="57"/>
      <c r="J422" s="1">
        <f t="shared" si="8"/>
        <v>4353</v>
      </c>
      <c r="K422" s="1">
        <f t="shared" si="9"/>
        <v>2193</v>
      </c>
      <c r="L422" s="1">
        <f>36*60</f>
        <v>2160</v>
      </c>
    </row>
    <row r="423" spans="1:12" x14ac:dyDescent="0.25">
      <c r="A423" s="1">
        <v>1194</v>
      </c>
      <c r="B423" s="1" t="s">
        <v>3</v>
      </c>
      <c r="C423" s="1">
        <v>0</v>
      </c>
      <c r="D423" s="1">
        <v>112.24820800000001</v>
      </c>
      <c r="E423" s="1" t="s">
        <v>9</v>
      </c>
      <c r="F423" s="1">
        <f t="shared" si="5"/>
        <v>6017</v>
      </c>
      <c r="G423" s="59">
        <f t="shared" si="6"/>
        <v>3.3579320990526844E-2</v>
      </c>
      <c r="H423" s="1" t="str">
        <f t="shared" si="7"/>
        <v>Rendah</v>
      </c>
      <c r="I423" s="57"/>
      <c r="J423" s="1">
        <f t="shared" si="8"/>
        <v>6017</v>
      </c>
      <c r="K423" s="1">
        <f t="shared" si="9"/>
        <v>3025</v>
      </c>
      <c r="L423" s="1">
        <f>44*68</f>
        <v>2992</v>
      </c>
    </row>
    <row r="424" spans="1:12" x14ac:dyDescent="0.25">
      <c r="A424" s="1">
        <v>1195</v>
      </c>
      <c r="B424" s="1" t="s">
        <v>3</v>
      </c>
      <c r="C424" s="1">
        <v>0</v>
      </c>
      <c r="D424" s="1">
        <v>48.831665999999998</v>
      </c>
      <c r="E424" s="1" t="s">
        <v>9</v>
      </c>
      <c r="F424" s="1">
        <f t="shared" si="5"/>
        <v>609</v>
      </c>
      <c r="G424" s="59">
        <f t="shared" si="6"/>
        <v>0.14433004729064039</v>
      </c>
      <c r="H424" s="1" t="str">
        <f t="shared" si="7"/>
        <v>Rendah</v>
      </c>
      <c r="I424" s="57"/>
      <c r="J424" s="1">
        <f t="shared" si="8"/>
        <v>609</v>
      </c>
      <c r="K424" s="1">
        <f t="shared" si="9"/>
        <v>321</v>
      </c>
      <c r="L424" s="1">
        <f>18*16</f>
        <v>288</v>
      </c>
    </row>
    <row r="425" spans="1:12" x14ac:dyDescent="0.25">
      <c r="A425" s="1">
        <v>1196</v>
      </c>
      <c r="B425" s="1" t="s">
        <v>3</v>
      </c>
      <c r="C425" s="1">
        <v>0</v>
      </c>
      <c r="D425" s="1">
        <v>196.90596099999999</v>
      </c>
      <c r="E425" s="1" t="s">
        <v>9</v>
      </c>
      <c r="F425" s="1">
        <f t="shared" si="5"/>
        <v>605</v>
      </c>
      <c r="G425" s="59">
        <f t="shared" si="6"/>
        <v>0.58583591702479343</v>
      </c>
      <c r="H425" s="1" t="str">
        <f t="shared" si="7"/>
        <v>Rendah</v>
      </c>
      <c r="I425" s="57"/>
      <c r="J425" s="1">
        <f t="shared" si="8"/>
        <v>605</v>
      </c>
      <c r="K425" s="1">
        <f t="shared" si="9"/>
        <v>319</v>
      </c>
      <c r="L425" s="1">
        <f>26*11</f>
        <v>286</v>
      </c>
    </row>
    <row r="426" spans="1:12" x14ac:dyDescent="0.25">
      <c r="A426" s="1">
        <v>1197</v>
      </c>
      <c r="B426" s="1" t="s">
        <v>3</v>
      </c>
      <c r="C426" s="1">
        <v>0</v>
      </c>
      <c r="D426" s="1">
        <v>137.71221399999999</v>
      </c>
      <c r="E426" s="1" t="s">
        <v>9</v>
      </c>
      <c r="F426" s="1">
        <f t="shared" si="5"/>
        <v>1869</v>
      </c>
      <c r="G426" s="59">
        <f t="shared" si="6"/>
        <v>0.13262813547351524</v>
      </c>
      <c r="H426" s="1" t="str">
        <f t="shared" si="7"/>
        <v>Rendah</v>
      </c>
      <c r="I426" s="57"/>
      <c r="J426" s="1">
        <f t="shared" si="8"/>
        <v>1869</v>
      </c>
      <c r="K426" s="1">
        <f t="shared" si="9"/>
        <v>951</v>
      </c>
      <c r="L426" s="1">
        <f>34*27</f>
        <v>918</v>
      </c>
    </row>
    <row r="427" spans="1:12" x14ac:dyDescent="0.25">
      <c r="A427" s="1">
        <v>1198</v>
      </c>
      <c r="B427" s="1" t="s">
        <v>3</v>
      </c>
      <c r="C427" s="1">
        <v>0</v>
      </c>
      <c r="D427" s="1">
        <v>51.251223000000003</v>
      </c>
      <c r="E427" s="1" t="s">
        <v>9</v>
      </c>
      <c r="F427" s="1">
        <f t="shared" si="5"/>
        <v>1541</v>
      </c>
      <c r="G427" s="59">
        <f t="shared" si="6"/>
        <v>5.9865153406878653E-2</v>
      </c>
      <c r="H427" s="1" t="str">
        <f t="shared" si="7"/>
        <v>Rendah</v>
      </c>
      <c r="I427" s="57"/>
      <c r="J427" s="1">
        <f t="shared" si="8"/>
        <v>1541</v>
      </c>
      <c r="K427" s="1">
        <f t="shared" si="9"/>
        <v>787</v>
      </c>
      <c r="L427" s="1">
        <f>29*26</f>
        <v>754</v>
      </c>
    </row>
    <row r="428" spans="1:12" x14ac:dyDescent="0.25">
      <c r="A428" s="1">
        <v>1199</v>
      </c>
      <c r="B428" s="1" t="s">
        <v>3</v>
      </c>
      <c r="C428" s="1">
        <v>0</v>
      </c>
      <c r="D428" s="1">
        <v>220.969584</v>
      </c>
      <c r="E428" s="1" t="s">
        <v>9</v>
      </c>
      <c r="F428" s="1">
        <f t="shared" si="5"/>
        <v>433</v>
      </c>
      <c r="G428" s="59">
        <f t="shared" si="6"/>
        <v>0.91858025681293298</v>
      </c>
      <c r="H428" s="1" t="str">
        <f t="shared" si="7"/>
        <v>Rendah</v>
      </c>
      <c r="I428" s="57"/>
      <c r="J428" s="1">
        <f t="shared" si="8"/>
        <v>433</v>
      </c>
      <c r="K428" s="1">
        <f t="shared" si="9"/>
        <v>233</v>
      </c>
      <c r="L428" s="1">
        <f>200</f>
        <v>200</v>
      </c>
    </row>
    <row r="429" spans="1:12" x14ac:dyDescent="0.25">
      <c r="A429" s="1">
        <v>1200</v>
      </c>
      <c r="B429" s="1" t="s">
        <v>3</v>
      </c>
      <c r="C429" s="1">
        <v>0</v>
      </c>
      <c r="D429" s="1">
        <v>337.70088800000002</v>
      </c>
      <c r="E429" s="1" t="s">
        <v>9</v>
      </c>
      <c r="F429" s="1">
        <f t="shared" si="5"/>
        <v>433</v>
      </c>
      <c r="G429" s="59">
        <f t="shared" si="6"/>
        <v>1.4038374096997692</v>
      </c>
      <c r="H429" s="1" t="str">
        <f t="shared" si="7"/>
        <v>Rendah</v>
      </c>
      <c r="I429" s="57"/>
      <c r="J429" s="1">
        <f t="shared" si="8"/>
        <v>433</v>
      </c>
      <c r="K429" s="1">
        <f t="shared" si="9"/>
        <v>233</v>
      </c>
      <c r="L429" s="1">
        <f>25*8</f>
        <v>200</v>
      </c>
    </row>
    <row r="430" spans="1:12" x14ac:dyDescent="0.25">
      <c r="A430" s="1">
        <v>1201</v>
      </c>
      <c r="B430" s="1" t="s">
        <v>3</v>
      </c>
      <c r="C430" s="1">
        <v>0</v>
      </c>
      <c r="D430" s="1">
        <v>104.857077</v>
      </c>
      <c r="E430" s="1" t="s">
        <v>9</v>
      </c>
      <c r="F430" s="1">
        <f t="shared" si="5"/>
        <v>897</v>
      </c>
      <c r="G430" s="59">
        <f t="shared" si="6"/>
        <v>0.21041553913043481</v>
      </c>
      <c r="H430" s="1" t="str">
        <f t="shared" si="7"/>
        <v>Rendah</v>
      </c>
      <c r="I430" s="57"/>
      <c r="J430" s="1">
        <f t="shared" si="8"/>
        <v>897</v>
      </c>
      <c r="K430" s="1">
        <f t="shared" si="9"/>
        <v>465</v>
      </c>
      <c r="L430" s="1">
        <f>27*16</f>
        <v>432</v>
      </c>
    </row>
    <row r="431" spans="1:12" x14ac:dyDescent="0.25">
      <c r="A431" s="1">
        <v>1202</v>
      </c>
      <c r="B431" s="1" t="s">
        <v>3</v>
      </c>
      <c r="C431" s="1">
        <v>0</v>
      </c>
      <c r="D431" s="1">
        <v>694.225144</v>
      </c>
      <c r="E431" s="1" t="s">
        <v>9</v>
      </c>
      <c r="F431" s="1">
        <f t="shared" si="5"/>
        <v>783</v>
      </c>
      <c r="G431" s="59">
        <f t="shared" si="6"/>
        <v>1.5959198712643679</v>
      </c>
      <c r="H431" s="1" t="str">
        <f t="shared" si="7"/>
        <v>Rendah</v>
      </c>
      <c r="I431" s="57"/>
      <c r="J431" s="1">
        <f t="shared" si="8"/>
        <v>783</v>
      </c>
      <c r="K431" s="1">
        <f t="shared" si="9"/>
        <v>408</v>
      </c>
      <c r="L431" s="1">
        <f>15*25</f>
        <v>375</v>
      </c>
    </row>
    <row r="432" spans="1:12" x14ac:dyDescent="0.25">
      <c r="A432" s="1">
        <v>1203</v>
      </c>
      <c r="B432" s="1" t="s">
        <v>3</v>
      </c>
      <c r="C432" s="1">
        <v>0</v>
      </c>
      <c r="D432" s="1">
        <v>145.45140000000001</v>
      </c>
      <c r="E432" s="1" t="s">
        <v>9</v>
      </c>
      <c r="F432" s="1">
        <f t="shared" si="5"/>
        <v>683</v>
      </c>
      <c r="G432" s="59">
        <f t="shared" si="6"/>
        <v>0.38332726207906298</v>
      </c>
      <c r="H432" s="1" t="str">
        <f t="shared" si="7"/>
        <v>Rendah</v>
      </c>
      <c r="I432" s="57"/>
      <c r="J432" s="1">
        <f t="shared" si="8"/>
        <v>683</v>
      </c>
      <c r="K432" s="1">
        <f t="shared" si="9"/>
        <v>358</v>
      </c>
      <c r="L432" s="1">
        <f>25*13</f>
        <v>325</v>
      </c>
    </row>
    <row r="433" spans="1:12" x14ac:dyDescent="0.25">
      <c r="A433" s="1">
        <v>1204</v>
      </c>
      <c r="B433" s="1" t="s">
        <v>3</v>
      </c>
      <c r="C433" s="1">
        <v>0</v>
      </c>
      <c r="D433" s="1">
        <v>165.33883700000001</v>
      </c>
      <c r="E433" s="1" t="s">
        <v>9</v>
      </c>
      <c r="F433" s="1">
        <f t="shared" si="5"/>
        <v>355</v>
      </c>
      <c r="G433" s="59">
        <f t="shared" si="6"/>
        <v>0.83833776507042268</v>
      </c>
      <c r="H433" s="1" t="str">
        <f t="shared" si="7"/>
        <v>Rendah</v>
      </c>
      <c r="I433" s="57"/>
      <c r="J433" s="1">
        <f t="shared" si="8"/>
        <v>355</v>
      </c>
      <c r="K433" s="1">
        <f t="shared" si="9"/>
        <v>194</v>
      </c>
      <c r="L433" s="1">
        <f>23*7</f>
        <v>161</v>
      </c>
    </row>
    <row r="434" spans="1:12" x14ac:dyDescent="0.25">
      <c r="A434" s="1">
        <v>1205</v>
      </c>
      <c r="B434" s="1" t="s">
        <v>3</v>
      </c>
      <c r="C434" s="1">
        <v>0</v>
      </c>
      <c r="D434" s="1">
        <v>75.922745000000006</v>
      </c>
      <c r="E434" s="1" t="s">
        <v>9</v>
      </c>
      <c r="F434" s="1">
        <f t="shared" ref="F434:F497" si="10">J434</f>
        <v>383</v>
      </c>
      <c r="G434" s="59">
        <f t="shared" ref="G434:G497" si="11">(D434*1.8)/F434</f>
        <v>0.35681707832898174</v>
      </c>
      <c r="H434" s="1" t="str">
        <f t="shared" ref="H434:H497" si="12">IF(G434&gt;2,"Tinggi",IF(AND(G434&gt;1.8,G434&lt;2),"Sedang",IF(AND(G434&gt;0,G434&lt;1.8),"Rendah","Rendah")))</f>
        <v>Rendah</v>
      </c>
      <c r="I434" s="57"/>
      <c r="J434" s="1">
        <f t="shared" ref="J434:J497" si="13">SUM(K434:L434)</f>
        <v>383</v>
      </c>
      <c r="K434" s="1">
        <f t="shared" ref="K434:K497" si="14">L434+33</f>
        <v>208</v>
      </c>
      <c r="L434" s="1">
        <f>25*7</f>
        <v>175</v>
      </c>
    </row>
    <row r="435" spans="1:12" x14ac:dyDescent="0.25">
      <c r="A435" s="1">
        <v>1206</v>
      </c>
      <c r="B435" s="1" t="s">
        <v>3</v>
      </c>
      <c r="C435" s="1">
        <v>0</v>
      </c>
      <c r="D435" s="1">
        <v>229.711411</v>
      </c>
      <c r="E435" s="1" t="s">
        <v>9</v>
      </c>
      <c r="F435" s="1">
        <f t="shared" si="10"/>
        <v>273</v>
      </c>
      <c r="G435" s="59">
        <f t="shared" si="11"/>
        <v>1.5145807318681319</v>
      </c>
      <c r="H435" s="1" t="str">
        <f t="shared" si="12"/>
        <v>Rendah</v>
      </c>
      <c r="I435" s="57"/>
      <c r="J435" s="1">
        <f t="shared" si="13"/>
        <v>273</v>
      </c>
      <c r="K435" s="1">
        <f t="shared" si="14"/>
        <v>153</v>
      </c>
      <c r="L435" s="1">
        <f>120</f>
        <v>120</v>
      </c>
    </row>
    <row r="436" spans="1:12" x14ac:dyDescent="0.25">
      <c r="A436" s="1">
        <v>1207</v>
      </c>
      <c r="B436" s="1" t="s">
        <v>3</v>
      </c>
      <c r="C436" s="1">
        <v>0</v>
      </c>
      <c r="D436" s="1">
        <v>153.71859499999999</v>
      </c>
      <c r="E436" s="1" t="s">
        <v>9</v>
      </c>
      <c r="F436" s="1">
        <f t="shared" si="10"/>
        <v>385</v>
      </c>
      <c r="G436" s="59">
        <f t="shared" si="11"/>
        <v>0.71868434025974026</v>
      </c>
      <c r="H436" s="1" t="str">
        <f t="shared" si="12"/>
        <v>Rendah</v>
      </c>
      <c r="I436" s="57"/>
      <c r="J436" s="1">
        <f t="shared" si="13"/>
        <v>385</v>
      </c>
      <c r="K436" s="1">
        <f t="shared" si="14"/>
        <v>209</v>
      </c>
      <c r="L436" s="1">
        <f>22*8</f>
        <v>176</v>
      </c>
    </row>
    <row r="437" spans="1:12" x14ac:dyDescent="0.25">
      <c r="A437" s="1">
        <v>1208</v>
      </c>
      <c r="B437" s="1" t="s">
        <v>3</v>
      </c>
      <c r="C437" s="1">
        <v>0</v>
      </c>
      <c r="D437" s="1">
        <v>169.271143</v>
      </c>
      <c r="E437" s="1" t="s">
        <v>9</v>
      </c>
      <c r="F437" s="1">
        <f t="shared" si="10"/>
        <v>183</v>
      </c>
      <c r="G437" s="59">
        <f t="shared" si="11"/>
        <v>1.6649620622950818</v>
      </c>
      <c r="H437" s="1" t="str">
        <f t="shared" si="12"/>
        <v>Rendah</v>
      </c>
      <c r="I437" s="57"/>
      <c r="J437" s="1">
        <f t="shared" si="13"/>
        <v>183</v>
      </c>
      <c r="K437" s="1">
        <f t="shared" si="14"/>
        <v>108</v>
      </c>
      <c r="L437" s="1">
        <f>75</f>
        <v>75</v>
      </c>
    </row>
    <row r="438" spans="1:12" x14ac:dyDescent="0.25">
      <c r="A438" s="1">
        <v>1209</v>
      </c>
      <c r="B438" s="1" t="s">
        <v>3</v>
      </c>
      <c r="C438" s="1">
        <v>0</v>
      </c>
      <c r="D438" s="1">
        <v>603.32552299999998</v>
      </c>
      <c r="E438" s="1" t="s">
        <v>9</v>
      </c>
      <c r="F438" s="1">
        <f t="shared" si="10"/>
        <v>297</v>
      </c>
      <c r="G438" s="59">
        <f t="shared" si="11"/>
        <v>3.6565183212121211</v>
      </c>
      <c r="H438" s="1" t="str">
        <f t="shared" si="12"/>
        <v>Tinggi</v>
      </c>
      <c r="I438" s="57"/>
      <c r="J438" s="1">
        <f t="shared" si="13"/>
        <v>297</v>
      </c>
      <c r="K438" s="1">
        <f t="shared" si="14"/>
        <v>165</v>
      </c>
      <c r="L438" s="1">
        <f>12*11</f>
        <v>132</v>
      </c>
    </row>
    <row r="439" spans="1:12" x14ac:dyDescent="0.25">
      <c r="A439" s="1">
        <v>1210</v>
      </c>
      <c r="B439" s="1" t="s">
        <v>3</v>
      </c>
      <c r="C439" s="1">
        <v>0</v>
      </c>
      <c r="D439" s="1">
        <v>114.61086400000001</v>
      </c>
      <c r="E439" s="1" t="s">
        <v>9</v>
      </c>
      <c r="F439" s="1">
        <f t="shared" si="10"/>
        <v>273</v>
      </c>
      <c r="G439" s="59">
        <f t="shared" si="11"/>
        <v>0.75567602637362641</v>
      </c>
      <c r="H439" s="1" t="str">
        <f t="shared" si="12"/>
        <v>Rendah</v>
      </c>
      <c r="I439" s="57"/>
      <c r="J439" s="1">
        <f t="shared" si="13"/>
        <v>273</v>
      </c>
      <c r="K439" s="1">
        <f t="shared" si="14"/>
        <v>153</v>
      </c>
      <c r="L439" s="1">
        <f>10*12</f>
        <v>120</v>
      </c>
    </row>
    <row r="440" spans="1:12" x14ac:dyDescent="0.25">
      <c r="A440" s="1">
        <v>1211</v>
      </c>
      <c r="B440" s="1" t="s">
        <v>3</v>
      </c>
      <c r="C440" s="1">
        <v>0</v>
      </c>
      <c r="D440" s="1">
        <v>68.702972000000003</v>
      </c>
      <c r="E440" s="1" t="s">
        <v>9</v>
      </c>
      <c r="F440" s="1">
        <f t="shared" si="10"/>
        <v>195</v>
      </c>
      <c r="G440" s="59">
        <f t="shared" si="11"/>
        <v>0.63418128000000007</v>
      </c>
      <c r="H440" s="1" t="str">
        <f t="shared" si="12"/>
        <v>Rendah</v>
      </c>
      <c r="I440" s="57"/>
      <c r="J440" s="1">
        <f t="shared" si="13"/>
        <v>195</v>
      </c>
      <c r="K440" s="1">
        <f t="shared" si="14"/>
        <v>114</v>
      </c>
      <c r="L440" s="1">
        <f>81</f>
        <v>81</v>
      </c>
    </row>
    <row r="441" spans="1:12" x14ac:dyDescent="0.25">
      <c r="A441" s="1">
        <v>1212</v>
      </c>
      <c r="B441" s="1" t="s">
        <v>3</v>
      </c>
      <c r="C441" s="1">
        <v>0</v>
      </c>
      <c r="D441" s="1">
        <v>51.759666000000003</v>
      </c>
      <c r="E441" s="1" t="s">
        <v>9</v>
      </c>
      <c r="F441" s="1">
        <f t="shared" si="10"/>
        <v>339</v>
      </c>
      <c r="G441" s="59">
        <f t="shared" si="11"/>
        <v>0.27483008495575223</v>
      </c>
      <c r="H441" s="1" t="str">
        <f t="shared" si="12"/>
        <v>Rendah</v>
      </c>
      <c r="I441" s="57"/>
      <c r="J441" s="1">
        <f t="shared" si="13"/>
        <v>339</v>
      </c>
      <c r="K441" s="1">
        <f t="shared" si="14"/>
        <v>186</v>
      </c>
      <c r="L441" s="1">
        <f>17*9</f>
        <v>153</v>
      </c>
    </row>
    <row r="442" spans="1:12" x14ac:dyDescent="0.25">
      <c r="A442" s="1">
        <v>1213</v>
      </c>
      <c r="B442" s="1" t="s">
        <v>3</v>
      </c>
      <c r="C442" s="1">
        <v>0</v>
      </c>
      <c r="D442" s="1">
        <v>88.766559000000001</v>
      </c>
      <c r="E442" s="1" t="s">
        <v>9</v>
      </c>
      <c r="F442" s="1">
        <f t="shared" si="10"/>
        <v>1367</v>
      </c>
      <c r="G442" s="59">
        <f t="shared" si="11"/>
        <v>0.11688354513533285</v>
      </c>
      <c r="H442" s="1" t="str">
        <f t="shared" si="12"/>
        <v>Rendah</v>
      </c>
      <c r="I442" s="57"/>
      <c r="J442" s="1">
        <f t="shared" si="13"/>
        <v>1367</v>
      </c>
      <c r="K442" s="1">
        <f t="shared" si="14"/>
        <v>700</v>
      </c>
      <c r="L442" s="1">
        <f>23*29</f>
        <v>667</v>
      </c>
    </row>
    <row r="443" spans="1:12" x14ac:dyDescent="0.25">
      <c r="A443" s="1">
        <v>1214</v>
      </c>
      <c r="B443" s="1" t="s">
        <v>3</v>
      </c>
      <c r="C443" s="1">
        <v>0</v>
      </c>
      <c r="D443" s="1">
        <v>263.884254</v>
      </c>
      <c r="E443" s="1" t="s">
        <v>9</v>
      </c>
      <c r="F443" s="1">
        <f t="shared" si="10"/>
        <v>1367</v>
      </c>
      <c r="G443" s="59">
        <f t="shared" si="11"/>
        <v>0.34747012231163132</v>
      </c>
      <c r="H443" s="1" t="str">
        <f t="shared" si="12"/>
        <v>Rendah</v>
      </c>
      <c r="I443" s="57"/>
      <c r="J443" s="1">
        <f t="shared" si="13"/>
        <v>1367</v>
      </c>
      <c r="K443" s="1">
        <f t="shared" si="14"/>
        <v>700</v>
      </c>
      <c r="L443" s="1">
        <f>23*29</f>
        <v>667</v>
      </c>
    </row>
    <row r="444" spans="1:12" x14ac:dyDescent="0.25">
      <c r="A444" s="1">
        <v>1215</v>
      </c>
      <c r="B444" s="1" t="s">
        <v>3</v>
      </c>
      <c r="C444" s="1">
        <v>0</v>
      </c>
      <c r="D444" s="1">
        <v>378.92669699999999</v>
      </c>
      <c r="E444" s="1" t="s">
        <v>9</v>
      </c>
      <c r="F444" s="1">
        <f t="shared" si="10"/>
        <v>1335</v>
      </c>
      <c r="G444" s="59">
        <f t="shared" si="11"/>
        <v>0.5109124004494382</v>
      </c>
      <c r="H444" s="1" t="str">
        <f t="shared" si="12"/>
        <v>Rendah</v>
      </c>
      <c r="I444" s="57"/>
      <c r="J444" s="1">
        <f t="shared" si="13"/>
        <v>1335</v>
      </c>
      <c r="K444" s="1">
        <f t="shared" si="14"/>
        <v>684</v>
      </c>
      <c r="L444" s="1">
        <f>31*21</f>
        <v>651</v>
      </c>
    </row>
    <row r="445" spans="1:12" x14ac:dyDescent="0.25">
      <c r="A445" s="1">
        <v>1216</v>
      </c>
      <c r="B445" s="1" t="s">
        <v>3</v>
      </c>
      <c r="C445" s="1">
        <v>0</v>
      </c>
      <c r="D445" s="1">
        <v>281.67198999999999</v>
      </c>
      <c r="E445" s="1" t="s">
        <v>9</v>
      </c>
      <c r="F445" s="1">
        <f t="shared" si="10"/>
        <v>153</v>
      </c>
      <c r="G445" s="59">
        <f t="shared" si="11"/>
        <v>3.3137881176470589</v>
      </c>
      <c r="H445" s="1" t="str">
        <f t="shared" si="12"/>
        <v>Tinggi</v>
      </c>
      <c r="I445" s="57"/>
      <c r="J445" s="1">
        <f t="shared" si="13"/>
        <v>153</v>
      </c>
      <c r="K445" s="1">
        <f t="shared" si="14"/>
        <v>93</v>
      </c>
      <c r="L445" s="1">
        <f>10*6</f>
        <v>60</v>
      </c>
    </row>
    <row r="446" spans="1:12" x14ac:dyDescent="0.25">
      <c r="A446" s="1">
        <v>1217</v>
      </c>
      <c r="B446" s="1" t="s">
        <v>3</v>
      </c>
      <c r="C446" s="1">
        <v>0</v>
      </c>
      <c r="D446" s="1">
        <v>273.93245400000001</v>
      </c>
      <c r="E446" s="1" t="s">
        <v>9</v>
      </c>
      <c r="F446" s="1">
        <f t="shared" si="10"/>
        <v>145</v>
      </c>
      <c r="G446" s="59">
        <f t="shared" si="11"/>
        <v>3.4005408082758626</v>
      </c>
      <c r="H446" s="1" t="str">
        <f t="shared" si="12"/>
        <v>Tinggi</v>
      </c>
      <c r="I446" s="57"/>
      <c r="J446" s="1">
        <f t="shared" si="13"/>
        <v>145</v>
      </c>
      <c r="K446" s="1">
        <f t="shared" si="14"/>
        <v>89</v>
      </c>
      <c r="L446" s="1">
        <f>8*7</f>
        <v>56</v>
      </c>
    </row>
    <row r="447" spans="1:12" x14ac:dyDescent="0.25">
      <c r="A447" s="1">
        <v>1218</v>
      </c>
      <c r="B447" s="1" t="s">
        <v>3</v>
      </c>
      <c r="C447" s="1">
        <v>0</v>
      </c>
      <c r="D447" s="1">
        <v>79.000214</v>
      </c>
      <c r="E447" s="1" t="s">
        <v>9</v>
      </c>
      <c r="F447" s="1">
        <f t="shared" si="10"/>
        <v>679</v>
      </c>
      <c r="G447" s="59">
        <f t="shared" si="11"/>
        <v>0.20942619322533138</v>
      </c>
      <c r="H447" s="1" t="str">
        <f t="shared" si="12"/>
        <v>Rendah</v>
      </c>
      <c r="I447" s="57"/>
      <c r="J447" s="1">
        <f t="shared" si="13"/>
        <v>679</v>
      </c>
      <c r="K447" s="1">
        <f t="shared" si="14"/>
        <v>356</v>
      </c>
      <c r="L447" s="1">
        <f>17*19</f>
        <v>323</v>
      </c>
    </row>
    <row r="448" spans="1:12" x14ac:dyDescent="0.25">
      <c r="A448" s="1">
        <v>1219</v>
      </c>
      <c r="B448" s="1" t="s">
        <v>3</v>
      </c>
      <c r="C448" s="1">
        <v>0</v>
      </c>
      <c r="D448" s="1">
        <v>220.49541199999999</v>
      </c>
      <c r="E448" s="1" t="s">
        <v>9</v>
      </c>
      <c r="F448" s="1">
        <f t="shared" si="10"/>
        <v>345</v>
      </c>
      <c r="G448" s="59">
        <f t="shared" si="11"/>
        <v>1.1504108452173913</v>
      </c>
      <c r="H448" s="1" t="str">
        <f t="shared" si="12"/>
        <v>Rendah</v>
      </c>
      <c r="I448" s="57"/>
      <c r="J448" s="1">
        <f t="shared" si="13"/>
        <v>345</v>
      </c>
      <c r="K448" s="1">
        <f t="shared" si="14"/>
        <v>189</v>
      </c>
      <c r="L448" s="1">
        <f>13*12</f>
        <v>156</v>
      </c>
    </row>
    <row r="449" spans="1:12" x14ac:dyDescent="0.25">
      <c r="A449" s="1">
        <v>1220</v>
      </c>
      <c r="B449" s="1" t="s">
        <v>3</v>
      </c>
      <c r="C449" s="1">
        <v>0</v>
      </c>
      <c r="D449" s="1">
        <v>500.94129099999998</v>
      </c>
      <c r="E449" s="1" t="s">
        <v>9</v>
      </c>
      <c r="F449" s="1">
        <f t="shared" si="10"/>
        <v>433</v>
      </c>
      <c r="G449" s="59">
        <f t="shared" si="11"/>
        <v>2.0824349279445729</v>
      </c>
      <c r="H449" s="1" t="str">
        <f t="shared" si="12"/>
        <v>Tinggi</v>
      </c>
      <c r="I449" s="57"/>
      <c r="J449" s="1">
        <f t="shared" si="13"/>
        <v>433</v>
      </c>
      <c r="K449" s="1">
        <f t="shared" si="14"/>
        <v>233</v>
      </c>
      <c r="L449" s="1">
        <f>10*20</f>
        <v>200</v>
      </c>
    </row>
    <row r="450" spans="1:12" x14ac:dyDescent="0.25">
      <c r="A450" s="1">
        <v>1221</v>
      </c>
      <c r="B450" s="1" t="s">
        <v>3</v>
      </c>
      <c r="C450" s="1">
        <v>0</v>
      </c>
      <c r="D450" s="1">
        <v>10.439985999999999</v>
      </c>
      <c r="E450" s="1" t="s">
        <v>9</v>
      </c>
      <c r="F450" s="1">
        <f t="shared" si="10"/>
        <v>1325</v>
      </c>
      <c r="G450" s="59">
        <f t="shared" si="11"/>
        <v>1.4182622490566036E-2</v>
      </c>
      <c r="H450" s="1" t="str">
        <f t="shared" si="12"/>
        <v>Rendah</v>
      </c>
      <c r="I450" s="57"/>
      <c r="J450" s="1">
        <f t="shared" si="13"/>
        <v>1325</v>
      </c>
      <c r="K450" s="1">
        <f t="shared" si="14"/>
        <v>679</v>
      </c>
      <c r="L450" s="1">
        <f>38*17</f>
        <v>646</v>
      </c>
    </row>
    <row r="451" spans="1:12" x14ac:dyDescent="0.25">
      <c r="A451" s="1">
        <v>1222</v>
      </c>
      <c r="B451" s="1" t="s">
        <v>3</v>
      </c>
      <c r="C451" s="1">
        <v>0</v>
      </c>
      <c r="D451" s="1">
        <v>367.18626399999999</v>
      </c>
      <c r="E451" s="1" t="s">
        <v>9</v>
      </c>
      <c r="F451" s="1">
        <f t="shared" si="10"/>
        <v>1809</v>
      </c>
      <c r="G451" s="59">
        <f t="shared" si="11"/>
        <v>0.36535946666666663</v>
      </c>
      <c r="H451" s="1" t="str">
        <f t="shared" si="12"/>
        <v>Rendah</v>
      </c>
      <c r="I451" s="57"/>
      <c r="J451" s="1">
        <f t="shared" si="13"/>
        <v>1809</v>
      </c>
      <c r="K451" s="1">
        <f t="shared" si="14"/>
        <v>921</v>
      </c>
      <c r="L451" s="1">
        <f>37*24</f>
        <v>888</v>
      </c>
    </row>
    <row r="452" spans="1:12" x14ac:dyDescent="0.25">
      <c r="A452" s="1">
        <v>1223</v>
      </c>
      <c r="B452" s="1" t="s">
        <v>3</v>
      </c>
      <c r="C452" s="1">
        <v>0</v>
      </c>
      <c r="D452" s="1">
        <v>403.16524600000002</v>
      </c>
      <c r="E452" s="1" t="s">
        <v>9</v>
      </c>
      <c r="F452" s="1">
        <f t="shared" si="10"/>
        <v>1873</v>
      </c>
      <c r="G452" s="59">
        <f t="shared" si="11"/>
        <v>0.38745191820608654</v>
      </c>
      <c r="H452" s="1" t="str">
        <f t="shared" si="12"/>
        <v>Rendah</v>
      </c>
      <c r="I452" s="57"/>
      <c r="J452" s="1">
        <f t="shared" si="13"/>
        <v>1873</v>
      </c>
      <c r="K452" s="1">
        <f t="shared" si="14"/>
        <v>953</v>
      </c>
      <c r="L452" s="1">
        <f>23*40</f>
        <v>920</v>
      </c>
    </row>
    <row r="453" spans="1:12" x14ac:dyDescent="0.25">
      <c r="A453" s="1">
        <v>1224</v>
      </c>
      <c r="B453" s="1" t="s">
        <v>3</v>
      </c>
      <c r="C453" s="1">
        <v>0</v>
      </c>
      <c r="D453" s="1">
        <v>550.42259799999999</v>
      </c>
      <c r="E453" s="1" t="s">
        <v>9</v>
      </c>
      <c r="F453" s="1">
        <f t="shared" si="10"/>
        <v>873</v>
      </c>
      <c r="G453" s="59">
        <f t="shared" si="11"/>
        <v>1.1348919546391751</v>
      </c>
      <c r="H453" s="1" t="str">
        <f t="shared" si="12"/>
        <v>Rendah</v>
      </c>
      <c r="I453" s="57"/>
      <c r="J453" s="1">
        <f t="shared" si="13"/>
        <v>873</v>
      </c>
      <c r="K453" s="1">
        <f t="shared" si="14"/>
        <v>453</v>
      </c>
      <c r="L453" s="1">
        <f>28*15</f>
        <v>420</v>
      </c>
    </row>
    <row r="454" spans="1:12" x14ac:dyDescent="0.25">
      <c r="A454" s="1">
        <v>1225</v>
      </c>
      <c r="B454" s="1" t="s">
        <v>3</v>
      </c>
      <c r="C454" s="1">
        <v>0</v>
      </c>
      <c r="D454" s="1">
        <v>210.71250699999999</v>
      </c>
      <c r="E454" s="1" t="s">
        <v>9</v>
      </c>
      <c r="F454" s="1">
        <f t="shared" si="10"/>
        <v>383</v>
      </c>
      <c r="G454" s="59">
        <f t="shared" si="11"/>
        <v>0.99029376657963442</v>
      </c>
      <c r="H454" s="1" t="str">
        <f t="shared" si="12"/>
        <v>Rendah</v>
      </c>
      <c r="I454" s="57"/>
      <c r="J454" s="1">
        <f t="shared" si="13"/>
        <v>383</v>
      </c>
      <c r="K454" s="1">
        <f t="shared" si="14"/>
        <v>208</v>
      </c>
      <c r="L454" s="1">
        <f>25*7</f>
        <v>175</v>
      </c>
    </row>
    <row r="455" spans="1:12" x14ac:dyDescent="0.25">
      <c r="A455" s="1">
        <v>1226</v>
      </c>
      <c r="B455" s="1" t="s">
        <v>3</v>
      </c>
      <c r="C455" s="1">
        <v>0</v>
      </c>
      <c r="D455" s="1">
        <v>145.48360199999999</v>
      </c>
      <c r="E455" s="1" t="s">
        <v>9</v>
      </c>
      <c r="F455" s="1">
        <f t="shared" si="10"/>
        <v>273</v>
      </c>
      <c r="G455" s="59">
        <f t="shared" si="11"/>
        <v>0.9592325406593406</v>
      </c>
      <c r="H455" s="1" t="str">
        <f t="shared" si="12"/>
        <v>Rendah</v>
      </c>
      <c r="I455" s="57"/>
      <c r="J455" s="1">
        <f t="shared" si="13"/>
        <v>273</v>
      </c>
      <c r="K455" s="1">
        <f t="shared" si="14"/>
        <v>153</v>
      </c>
      <c r="L455" s="1">
        <f>10*12</f>
        <v>120</v>
      </c>
    </row>
    <row r="456" spans="1:12" x14ac:dyDescent="0.25">
      <c r="A456" s="1">
        <v>1227</v>
      </c>
      <c r="B456" s="1" t="s">
        <v>3</v>
      </c>
      <c r="C456" s="1">
        <v>0</v>
      </c>
      <c r="D456" s="1">
        <v>58.964672999999998</v>
      </c>
      <c r="E456" s="1" t="s">
        <v>9</v>
      </c>
      <c r="F456" s="1">
        <f t="shared" si="10"/>
        <v>385</v>
      </c>
      <c r="G456" s="59">
        <f t="shared" si="11"/>
        <v>0.27567899064935064</v>
      </c>
      <c r="H456" s="1" t="str">
        <f t="shared" si="12"/>
        <v>Rendah</v>
      </c>
      <c r="I456" s="57"/>
      <c r="J456" s="1">
        <f t="shared" si="13"/>
        <v>385</v>
      </c>
      <c r="K456" s="1">
        <f t="shared" si="14"/>
        <v>209</v>
      </c>
      <c r="L456" s="1">
        <f>22*8</f>
        <v>176</v>
      </c>
    </row>
    <row r="457" spans="1:12" x14ac:dyDescent="0.25">
      <c r="A457" s="1">
        <v>1228</v>
      </c>
      <c r="B457" s="1" t="s">
        <v>3</v>
      </c>
      <c r="C457" s="1">
        <v>0</v>
      </c>
      <c r="D457" s="1">
        <v>39.356597999999998</v>
      </c>
      <c r="E457" s="1" t="s">
        <v>9</v>
      </c>
      <c r="F457" s="1">
        <f t="shared" si="10"/>
        <v>183</v>
      </c>
      <c r="G457" s="59">
        <f t="shared" si="11"/>
        <v>0.3871140786885246</v>
      </c>
      <c r="H457" s="1" t="str">
        <f t="shared" si="12"/>
        <v>Rendah</v>
      </c>
      <c r="I457" s="57"/>
      <c r="J457" s="1">
        <f t="shared" si="13"/>
        <v>183</v>
      </c>
      <c r="K457" s="1">
        <f t="shared" si="14"/>
        <v>108</v>
      </c>
      <c r="L457" s="1">
        <f>15*5</f>
        <v>75</v>
      </c>
    </row>
    <row r="458" spans="1:12" x14ac:dyDescent="0.25">
      <c r="A458" s="1">
        <v>1229</v>
      </c>
      <c r="B458" s="1" t="s">
        <v>3</v>
      </c>
      <c r="C458" s="1">
        <v>0</v>
      </c>
      <c r="D458" s="1">
        <v>65.726179000000002</v>
      </c>
      <c r="E458" s="1" t="s">
        <v>9</v>
      </c>
      <c r="F458" s="1">
        <f t="shared" si="10"/>
        <v>353</v>
      </c>
      <c r="G458" s="59">
        <f t="shared" si="11"/>
        <v>0.33514765495750709</v>
      </c>
      <c r="H458" s="1" t="str">
        <f t="shared" si="12"/>
        <v>Rendah</v>
      </c>
      <c r="I458" s="57"/>
      <c r="J458" s="1">
        <f t="shared" si="13"/>
        <v>353</v>
      </c>
      <c r="K458" s="1">
        <f t="shared" si="14"/>
        <v>193</v>
      </c>
      <c r="L458" s="1">
        <f>20*8</f>
        <v>160</v>
      </c>
    </row>
    <row r="459" spans="1:12" x14ac:dyDescent="0.25">
      <c r="A459" s="1">
        <v>1230</v>
      </c>
      <c r="B459" s="1" t="s">
        <v>3</v>
      </c>
      <c r="C459" s="1">
        <v>0</v>
      </c>
      <c r="D459" s="1">
        <v>145.441599</v>
      </c>
      <c r="E459" s="1" t="s">
        <v>9</v>
      </c>
      <c r="F459" s="1">
        <f t="shared" si="10"/>
        <v>801</v>
      </c>
      <c r="G459" s="59">
        <f t="shared" si="11"/>
        <v>0.32683505393258433</v>
      </c>
      <c r="H459" s="1" t="str">
        <f t="shared" si="12"/>
        <v>Rendah</v>
      </c>
      <c r="I459" s="57"/>
      <c r="J459" s="1">
        <f t="shared" si="13"/>
        <v>801</v>
      </c>
      <c r="K459" s="1">
        <f t="shared" si="14"/>
        <v>417</v>
      </c>
      <c r="L459" s="1">
        <f>24*16</f>
        <v>384</v>
      </c>
    </row>
    <row r="460" spans="1:12" x14ac:dyDescent="0.25">
      <c r="A460" s="1">
        <v>1231</v>
      </c>
      <c r="B460" s="1" t="s">
        <v>3</v>
      </c>
      <c r="C460" s="1">
        <v>0</v>
      </c>
      <c r="D460" s="1">
        <v>98.255685</v>
      </c>
      <c r="E460" s="1" t="s">
        <v>9</v>
      </c>
      <c r="F460" s="1">
        <f t="shared" si="10"/>
        <v>1483</v>
      </c>
      <c r="G460" s="59">
        <f t="shared" si="11"/>
        <v>0.1192584173971679</v>
      </c>
      <c r="H460" s="1" t="str">
        <f t="shared" si="12"/>
        <v>Rendah</v>
      </c>
      <c r="I460" s="57"/>
      <c r="J460" s="1">
        <f t="shared" si="13"/>
        <v>1483</v>
      </c>
      <c r="K460" s="1">
        <f t="shared" si="14"/>
        <v>758</v>
      </c>
      <c r="L460" s="1">
        <f>29*25</f>
        <v>725</v>
      </c>
    </row>
    <row r="461" spans="1:12" x14ac:dyDescent="0.25">
      <c r="A461" s="1">
        <v>1232</v>
      </c>
      <c r="B461" s="1" t="s">
        <v>3</v>
      </c>
      <c r="C461" s="1">
        <v>0</v>
      </c>
      <c r="D461" s="1">
        <v>145.61106899999999</v>
      </c>
      <c r="E461" s="1" t="s">
        <v>9</v>
      </c>
      <c r="F461" s="1">
        <f t="shared" si="10"/>
        <v>1287</v>
      </c>
      <c r="G461" s="59">
        <f t="shared" si="11"/>
        <v>0.20365184475524473</v>
      </c>
      <c r="H461" s="1" t="str">
        <f t="shared" si="12"/>
        <v>Rendah</v>
      </c>
      <c r="I461" s="57"/>
      <c r="J461" s="1">
        <f t="shared" si="13"/>
        <v>1287</v>
      </c>
      <c r="K461" s="1">
        <f t="shared" si="14"/>
        <v>660</v>
      </c>
      <c r="L461" s="1">
        <f>33*19</f>
        <v>627</v>
      </c>
    </row>
    <row r="462" spans="1:12" x14ac:dyDescent="0.25">
      <c r="A462" s="1">
        <v>1233</v>
      </c>
      <c r="B462" s="1" t="s">
        <v>3</v>
      </c>
      <c r="C462" s="1">
        <v>0</v>
      </c>
      <c r="D462" s="1">
        <v>33.719208999999999</v>
      </c>
      <c r="E462" s="1" t="s">
        <v>9</v>
      </c>
      <c r="F462" s="1">
        <f t="shared" si="10"/>
        <v>1137</v>
      </c>
      <c r="G462" s="59">
        <f t="shared" si="11"/>
        <v>5.3381333509234831E-2</v>
      </c>
      <c r="H462" s="1" t="str">
        <f t="shared" si="12"/>
        <v>Rendah</v>
      </c>
      <c r="I462" s="57"/>
      <c r="J462" s="1">
        <f t="shared" si="13"/>
        <v>1137</v>
      </c>
      <c r="K462" s="1">
        <f t="shared" si="14"/>
        <v>585</v>
      </c>
      <c r="L462" s="1">
        <f>24*23</f>
        <v>552</v>
      </c>
    </row>
    <row r="463" spans="1:12" x14ac:dyDescent="0.25">
      <c r="A463" s="1">
        <v>1234</v>
      </c>
      <c r="B463" s="1" t="s">
        <v>3</v>
      </c>
      <c r="C463" s="1">
        <v>0</v>
      </c>
      <c r="D463" s="1">
        <v>584.26701500000001</v>
      </c>
      <c r="E463" s="1" t="s">
        <v>9</v>
      </c>
      <c r="F463" s="1">
        <f t="shared" si="10"/>
        <v>1593</v>
      </c>
      <c r="G463" s="59">
        <f t="shared" si="11"/>
        <v>0.66018871751412422</v>
      </c>
      <c r="H463" s="1" t="str">
        <f t="shared" si="12"/>
        <v>Rendah</v>
      </c>
      <c r="I463" s="57"/>
      <c r="J463" s="1">
        <f t="shared" si="13"/>
        <v>1593</v>
      </c>
      <c r="K463" s="1">
        <f t="shared" si="14"/>
        <v>813</v>
      </c>
      <c r="L463" s="1">
        <f>30*26</f>
        <v>780</v>
      </c>
    </row>
    <row r="464" spans="1:12" x14ac:dyDescent="0.25">
      <c r="A464" s="1">
        <v>1235</v>
      </c>
      <c r="B464" s="1" t="s">
        <v>3</v>
      </c>
      <c r="C464" s="1">
        <v>0</v>
      </c>
      <c r="D464" s="1">
        <v>96.379823999999999</v>
      </c>
      <c r="E464" s="1" t="s">
        <v>9</v>
      </c>
      <c r="F464" s="1">
        <f t="shared" si="10"/>
        <v>1933</v>
      </c>
      <c r="G464" s="59">
        <f t="shared" si="11"/>
        <v>8.9748413450594935E-2</v>
      </c>
      <c r="H464" s="1" t="str">
        <f t="shared" si="12"/>
        <v>Rendah</v>
      </c>
      <c r="I464" s="57"/>
      <c r="J464" s="1">
        <f t="shared" si="13"/>
        <v>1933</v>
      </c>
      <c r="K464" s="1">
        <f t="shared" si="14"/>
        <v>983</v>
      </c>
      <c r="L464" s="1">
        <f>50*19</f>
        <v>950</v>
      </c>
    </row>
    <row r="465" spans="1:12" x14ac:dyDescent="0.25">
      <c r="A465" s="1">
        <v>1236</v>
      </c>
      <c r="B465" s="1" t="s">
        <v>3</v>
      </c>
      <c r="C465" s="1">
        <v>0</v>
      </c>
      <c r="D465" s="1">
        <v>591.61518899999999</v>
      </c>
      <c r="E465" s="1" t="s">
        <v>9</v>
      </c>
      <c r="F465" s="1">
        <f t="shared" si="10"/>
        <v>1265</v>
      </c>
      <c r="G465" s="59">
        <f t="shared" si="11"/>
        <v>0.84182398434782602</v>
      </c>
      <c r="H465" s="1" t="str">
        <f t="shared" si="12"/>
        <v>Rendah</v>
      </c>
      <c r="I465" s="57"/>
      <c r="J465" s="1">
        <f t="shared" si="13"/>
        <v>1265</v>
      </c>
      <c r="K465" s="1">
        <f t="shared" si="14"/>
        <v>649</v>
      </c>
      <c r="L465" s="1">
        <f>44*14</f>
        <v>616</v>
      </c>
    </row>
    <row r="466" spans="1:12" x14ac:dyDescent="0.25">
      <c r="A466" s="1">
        <v>1237</v>
      </c>
      <c r="B466" s="1" t="s">
        <v>3</v>
      </c>
      <c r="C466" s="1">
        <v>0</v>
      </c>
      <c r="D466" s="1">
        <v>114.418177</v>
      </c>
      <c r="E466" s="1" t="s">
        <v>9</v>
      </c>
      <c r="F466" s="1">
        <f t="shared" si="10"/>
        <v>537</v>
      </c>
      <c r="G466" s="59">
        <f t="shared" si="11"/>
        <v>0.3835246156424581</v>
      </c>
      <c r="H466" s="1" t="str">
        <f t="shared" si="12"/>
        <v>Rendah</v>
      </c>
      <c r="I466" s="57"/>
      <c r="J466" s="1">
        <f t="shared" si="13"/>
        <v>537</v>
      </c>
      <c r="K466" s="1">
        <f t="shared" si="14"/>
        <v>285</v>
      </c>
      <c r="L466" s="1">
        <f>21*12</f>
        <v>252</v>
      </c>
    </row>
    <row r="467" spans="1:12" x14ac:dyDescent="0.25">
      <c r="A467" s="1">
        <v>1238</v>
      </c>
      <c r="B467" s="1" t="s">
        <v>3</v>
      </c>
      <c r="C467" s="1">
        <v>0</v>
      </c>
      <c r="D467" s="1">
        <v>56.676966</v>
      </c>
      <c r="E467" s="1" t="s">
        <v>9</v>
      </c>
      <c r="F467" s="1">
        <f t="shared" si="10"/>
        <v>407</v>
      </c>
      <c r="G467" s="59">
        <f t="shared" si="11"/>
        <v>0.25065980049140052</v>
      </c>
      <c r="H467" s="1" t="str">
        <f t="shared" si="12"/>
        <v>Rendah</v>
      </c>
      <c r="I467" s="57"/>
      <c r="J467" s="1">
        <f t="shared" si="13"/>
        <v>407</v>
      </c>
      <c r="K467" s="1">
        <f t="shared" si="14"/>
        <v>220</v>
      </c>
      <c r="L467" s="1">
        <f>11*17</f>
        <v>187</v>
      </c>
    </row>
    <row r="468" spans="1:12" x14ac:dyDescent="0.25">
      <c r="A468" s="1">
        <v>1239</v>
      </c>
      <c r="B468" s="1" t="s">
        <v>3</v>
      </c>
      <c r="C468" s="1">
        <v>0</v>
      </c>
      <c r="D468" s="1">
        <v>231.114654</v>
      </c>
      <c r="E468" s="1" t="s">
        <v>9</v>
      </c>
      <c r="F468" s="1">
        <f t="shared" si="10"/>
        <v>393</v>
      </c>
      <c r="G468" s="59">
        <f t="shared" si="11"/>
        <v>1.0585404</v>
      </c>
      <c r="H468" s="1" t="str">
        <f t="shared" si="12"/>
        <v>Rendah</v>
      </c>
      <c r="I468" s="57"/>
      <c r="J468" s="1">
        <f t="shared" si="13"/>
        <v>393</v>
      </c>
      <c r="K468" s="1">
        <f t="shared" si="14"/>
        <v>213</v>
      </c>
      <c r="L468" s="1">
        <f>15*12</f>
        <v>180</v>
      </c>
    </row>
    <row r="469" spans="1:12" x14ac:dyDescent="0.25">
      <c r="A469" s="1">
        <v>1240</v>
      </c>
      <c r="B469" s="1" t="s">
        <v>3</v>
      </c>
      <c r="C469" s="1">
        <v>0</v>
      </c>
      <c r="D469" s="1">
        <v>63.499440999999997</v>
      </c>
      <c r="E469" s="1" t="s">
        <v>9</v>
      </c>
      <c r="F469" s="1">
        <f t="shared" si="10"/>
        <v>369</v>
      </c>
      <c r="G469" s="59">
        <f t="shared" si="11"/>
        <v>0.30975337073170728</v>
      </c>
      <c r="H469" s="1" t="str">
        <f t="shared" si="12"/>
        <v>Rendah</v>
      </c>
      <c r="I469" s="57"/>
      <c r="J469" s="1">
        <f t="shared" si="13"/>
        <v>369</v>
      </c>
      <c r="K469" s="1">
        <f t="shared" si="14"/>
        <v>201</v>
      </c>
      <c r="L469" s="1">
        <f>12*14</f>
        <v>168</v>
      </c>
    </row>
    <row r="470" spans="1:12" x14ac:dyDescent="0.25">
      <c r="A470" s="1">
        <v>1241</v>
      </c>
      <c r="B470" s="1" t="s">
        <v>3</v>
      </c>
      <c r="C470" s="1">
        <v>0</v>
      </c>
      <c r="D470" s="1">
        <v>279.786044</v>
      </c>
      <c r="E470" s="1" t="s">
        <v>9</v>
      </c>
      <c r="F470" s="1">
        <f t="shared" si="10"/>
        <v>913</v>
      </c>
      <c r="G470" s="59">
        <f t="shared" si="11"/>
        <v>0.55160446790799567</v>
      </c>
      <c r="H470" s="1" t="str">
        <f t="shared" si="12"/>
        <v>Rendah</v>
      </c>
      <c r="I470" s="57"/>
      <c r="J470" s="1">
        <f t="shared" si="13"/>
        <v>913</v>
      </c>
      <c r="K470" s="1">
        <f t="shared" si="14"/>
        <v>473</v>
      </c>
      <c r="L470" s="1">
        <f>22*20</f>
        <v>440</v>
      </c>
    </row>
    <row r="471" spans="1:12" x14ac:dyDescent="0.25">
      <c r="A471" s="1">
        <v>1242</v>
      </c>
      <c r="B471" s="1" t="s">
        <v>3</v>
      </c>
      <c r="C471" s="1">
        <v>0</v>
      </c>
      <c r="D471" s="1">
        <v>69.142753999999996</v>
      </c>
      <c r="E471" s="1" t="s">
        <v>9</v>
      </c>
      <c r="F471" s="1">
        <f t="shared" si="10"/>
        <v>815</v>
      </c>
      <c r="G471" s="59">
        <f t="shared" si="11"/>
        <v>0.15270792294478527</v>
      </c>
      <c r="H471" s="1" t="str">
        <f t="shared" si="12"/>
        <v>Rendah</v>
      </c>
      <c r="I471" s="57"/>
      <c r="J471" s="1">
        <f t="shared" si="13"/>
        <v>815</v>
      </c>
      <c r="K471" s="1">
        <f t="shared" si="14"/>
        <v>424</v>
      </c>
      <c r="L471" s="1">
        <f>23*17</f>
        <v>391</v>
      </c>
    </row>
    <row r="472" spans="1:12" x14ac:dyDescent="0.25">
      <c r="A472" s="1">
        <v>1243</v>
      </c>
      <c r="B472" s="1" t="s">
        <v>3</v>
      </c>
      <c r="C472" s="1">
        <v>0</v>
      </c>
      <c r="D472" s="1">
        <v>108.337225</v>
      </c>
      <c r="E472" s="1" t="s">
        <v>9</v>
      </c>
      <c r="F472" s="1">
        <f t="shared" si="10"/>
        <v>467</v>
      </c>
      <c r="G472" s="59">
        <f t="shared" si="11"/>
        <v>0.41757388650963601</v>
      </c>
      <c r="H472" s="1" t="str">
        <f t="shared" si="12"/>
        <v>Rendah</v>
      </c>
      <c r="I472" s="57"/>
      <c r="J472" s="1">
        <f t="shared" si="13"/>
        <v>467</v>
      </c>
      <c r="K472" s="1">
        <f t="shared" si="14"/>
        <v>250</v>
      </c>
      <c r="L472" s="1">
        <f>31*7</f>
        <v>217</v>
      </c>
    </row>
    <row r="473" spans="1:12" x14ac:dyDescent="0.25">
      <c r="A473" s="1">
        <v>1244</v>
      </c>
      <c r="B473" s="1" t="s">
        <v>3</v>
      </c>
      <c r="C473" s="1">
        <v>0</v>
      </c>
      <c r="D473" s="1">
        <v>482.35274800000002</v>
      </c>
      <c r="E473" s="1" t="s">
        <v>9</v>
      </c>
      <c r="F473" s="1">
        <f t="shared" si="10"/>
        <v>369</v>
      </c>
      <c r="G473" s="59">
        <f t="shared" si="11"/>
        <v>2.3529402341463417</v>
      </c>
      <c r="H473" s="1" t="str">
        <f t="shared" si="12"/>
        <v>Tinggi</v>
      </c>
      <c r="I473" s="57"/>
      <c r="J473" s="1">
        <f t="shared" si="13"/>
        <v>369</v>
      </c>
      <c r="K473" s="1">
        <f t="shared" si="14"/>
        <v>201</v>
      </c>
      <c r="L473" s="1">
        <f>12*14</f>
        <v>168</v>
      </c>
    </row>
    <row r="474" spans="1:12" x14ac:dyDescent="0.25">
      <c r="A474" s="1">
        <v>1245</v>
      </c>
      <c r="B474" s="1" t="s">
        <v>3</v>
      </c>
      <c r="C474" s="1">
        <v>0</v>
      </c>
      <c r="D474" s="1">
        <v>112.03399400000001</v>
      </c>
      <c r="E474" s="1" t="s">
        <v>9</v>
      </c>
      <c r="F474" s="1">
        <f t="shared" si="10"/>
        <v>3149</v>
      </c>
      <c r="G474" s="59">
        <f t="shared" si="11"/>
        <v>6.4039755223880598E-2</v>
      </c>
      <c r="H474" s="1" t="str">
        <f t="shared" si="12"/>
        <v>Rendah</v>
      </c>
      <c r="I474" s="57"/>
      <c r="J474" s="1">
        <f t="shared" si="13"/>
        <v>3149</v>
      </c>
      <c r="K474" s="1">
        <f t="shared" si="14"/>
        <v>1591</v>
      </c>
      <c r="L474" s="1">
        <f>41*38</f>
        <v>1558</v>
      </c>
    </row>
    <row r="475" spans="1:12" x14ac:dyDescent="0.25">
      <c r="A475" s="1">
        <v>1246</v>
      </c>
      <c r="B475" s="1" t="s">
        <v>3</v>
      </c>
      <c r="C475" s="1">
        <v>0</v>
      </c>
      <c r="D475" s="1">
        <v>125.757822</v>
      </c>
      <c r="E475" s="1" t="s">
        <v>9</v>
      </c>
      <c r="F475" s="1">
        <f t="shared" si="10"/>
        <v>1419</v>
      </c>
      <c r="G475" s="59">
        <f t="shared" si="11"/>
        <v>0.15952366427061312</v>
      </c>
      <c r="H475" s="1" t="str">
        <f t="shared" si="12"/>
        <v>Rendah</v>
      </c>
      <c r="I475" s="57"/>
      <c r="J475" s="1">
        <f t="shared" si="13"/>
        <v>1419</v>
      </c>
      <c r="K475" s="1">
        <f t="shared" si="14"/>
        <v>726</v>
      </c>
      <c r="L475" s="1">
        <f>33*21</f>
        <v>693</v>
      </c>
    </row>
    <row r="476" spans="1:12" x14ac:dyDescent="0.25">
      <c r="A476" s="1">
        <v>1247</v>
      </c>
      <c r="B476" s="1" t="s">
        <v>3</v>
      </c>
      <c r="C476" s="1">
        <v>0</v>
      </c>
      <c r="D476" s="1">
        <v>313.87111599999997</v>
      </c>
      <c r="E476" s="1" t="s">
        <v>9</v>
      </c>
      <c r="F476" s="1">
        <f t="shared" si="10"/>
        <v>2493</v>
      </c>
      <c r="G476" s="59">
        <f t="shared" si="11"/>
        <v>0.22662174440433214</v>
      </c>
      <c r="H476" s="1" t="str">
        <f t="shared" si="12"/>
        <v>Rendah</v>
      </c>
      <c r="I476" s="57"/>
      <c r="J476" s="1">
        <f t="shared" si="13"/>
        <v>2493</v>
      </c>
      <c r="K476" s="1">
        <f t="shared" si="14"/>
        <v>1263</v>
      </c>
      <c r="L476" s="1">
        <f>30*41</f>
        <v>1230</v>
      </c>
    </row>
    <row r="477" spans="1:12" x14ac:dyDescent="0.25">
      <c r="A477" s="1">
        <v>1350</v>
      </c>
      <c r="B477" s="1" t="s">
        <v>3</v>
      </c>
      <c r="C477" s="1">
        <v>0</v>
      </c>
      <c r="D477" s="1">
        <v>504.54044900000002</v>
      </c>
      <c r="E477" s="1" t="s">
        <v>9</v>
      </c>
      <c r="F477" s="1">
        <f t="shared" si="10"/>
        <v>1121</v>
      </c>
      <c r="G477" s="59">
        <f t="shared" si="11"/>
        <v>0.81014523479036582</v>
      </c>
      <c r="H477" s="1" t="str">
        <f t="shared" si="12"/>
        <v>Rendah</v>
      </c>
      <c r="I477" s="57"/>
      <c r="J477" s="1">
        <f t="shared" si="13"/>
        <v>1121</v>
      </c>
      <c r="K477" s="1">
        <f t="shared" si="14"/>
        <v>577</v>
      </c>
      <c r="L477" s="1">
        <f>32*17</f>
        <v>544</v>
      </c>
    </row>
    <row r="478" spans="1:12" x14ac:dyDescent="0.25">
      <c r="A478" s="1">
        <v>1351</v>
      </c>
      <c r="B478" s="1" t="s">
        <v>3</v>
      </c>
      <c r="C478" s="1">
        <v>0</v>
      </c>
      <c r="D478" s="1">
        <v>134.53207900000001</v>
      </c>
      <c r="E478" s="1" t="s">
        <v>9</v>
      </c>
      <c r="F478" s="1">
        <f t="shared" si="10"/>
        <v>705</v>
      </c>
      <c r="G478" s="59">
        <f t="shared" si="11"/>
        <v>0.34348615914893621</v>
      </c>
      <c r="H478" s="1" t="str">
        <f t="shared" si="12"/>
        <v>Rendah</v>
      </c>
      <c r="I478" s="57"/>
      <c r="J478" s="1">
        <f t="shared" si="13"/>
        <v>705</v>
      </c>
      <c r="K478" s="1">
        <f t="shared" si="14"/>
        <v>369</v>
      </c>
      <c r="L478" s="1">
        <f>12*28</f>
        <v>336</v>
      </c>
    </row>
    <row r="479" spans="1:12" x14ac:dyDescent="0.25">
      <c r="A479" s="1">
        <v>1352</v>
      </c>
      <c r="B479" s="1" t="s">
        <v>3</v>
      </c>
      <c r="C479" s="1">
        <v>0</v>
      </c>
      <c r="D479" s="1">
        <v>607.84722199999999</v>
      </c>
      <c r="E479" s="1" t="s">
        <v>9</v>
      </c>
      <c r="F479" s="1">
        <f t="shared" si="10"/>
        <v>1633</v>
      </c>
      <c r="G479" s="59">
        <f t="shared" si="11"/>
        <v>0.67000918530312303</v>
      </c>
      <c r="H479" s="1" t="str">
        <f t="shared" si="12"/>
        <v>Rendah</v>
      </c>
      <c r="I479" s="57"/>
      <c r="J479" s="1">
        <f t="shared" si="13"/>
        <v>1633</v>
      </c>
      <c r="K479" s="1">
        <f t="shared" si="14"/>
        <v>833</v>
      </c>
      <c r="L479" s="1">
        <f>16*50</f>
        <v>800</v>
      </c>
    </row>
    <row r="480" spans="1:12" x14ac:dyDescent="0.25">
      <c r="A480" s="1">
        <v>1353</v>
      </c>
      <c r="B480" s="1" t="s">
        <v>3</v>
      </c>
      <c r="C480" s="1">
        <v>0</v>
      </c>
      <c r="D480" s="1">
        <v>203.907599</v>
      </c>
      <c r="E480" s="1" t="s">
        <v>9</v>
      </c>
      <c r="F480" s="1">
        <f t="shared" si="10"/>
        <v>683</v>
      </c>
      <c r="G480" s="59">
        <f t="shared" si="11"/>
        <v>0.53738459472913613</v>
      </c>
      <c r="H480" s="1" t="str">
        <f t="shared" si="12"/>
        <v>Rendah</v>
      </c>
      <c r="I480" s="57"/>
      <c r="J480" s="1">
        <f t="shared" si="13"/>
        <v>683</v>
      </c>
      <c r="K480" s="1">
        <f t="shared" si="14"/>
        <v>358</v>
      </c>
      <c r="L480" s="1">
        <f>25*13</f>
        <v>325</v>
      </c>
    </row>
    <row r="481" spans="1:12" x14ac:dyDescent="0.25">
      <c r="A481" s="1">
        <v>1354</v>
      </c>
      <c r="B481" s="1" t="s">
        <v>3</v>
      </c>
      <c r="C481" s="1">
        <v>0</v>
      </c>
      <c r="D481" s="1">
        <v>606.53971899999999</v>
      </c>
      <c r="E481" s="1" t="s">
        <v>9</v>
      </c>
      <c r="F481" s="1">
        <f t="shared" si="10"/>
        <v>355</v>
      </c>
      <c r="G481" s="59">
        <f t="shared" si="11"/>
        <v>3.0754126597183098</v>
      </c>
      <c r="H481" s="1" t="str">
        <f t="shared" si="12"/>
        <v>Tinggi</v>
      </c>
      <c r="I481" s="57"/>
      <c r="J481" s="1">
        <f t="shared" si="13"/>
        <v>355</v>
      </c>
      <c r="K481" s="1">
        <f t="shared" si="14"/>
        <v>194</v>
      </c>
      <c r="L481" s="1">
        <f>23*7</f>
        <v>161</v>
      </c>
    </row>
    <row r="482" spans="1:12" x14ac:dyDescent="0.25">
      <c r="A482" s="1">
        <v>1356</v>
      </c>
      <c r="B482" s="1" t="s">
        <v>3</v>
      </c>
      <c r="C482" s="1">
        <v>0</v>
      </c>
      <c r="D482" s="1">
        <v>1293.4491169999999</v>
      </c>
      <c r="E482" s="1" t="s">
        <v>9</v>
      </c>
      <c r="F482" s="1">
        <f t="shared" si="10"/>
        <v>1713</v>
      </c>
      <c r="G482" s="59">
        <f t="shared" si="11"/>
        <v>1.3591409285464096</v>
      </c>
      <c r="H482" s="1" t="str">
        <f t="shared" si="12"/>
        <v>Rendah</v>
      </c>
      <c r="I482" s="57"/>
      <c r="J482" s="1">
        <f t="shared" si="13"/>
        <v>1713</v>
      </c>
      <c r="K482" s="1">
        <f t="shared" si="14"/>
        <v>873</v>
      </c>
      <c r="L482" s="1">
        <f>24*35</f>
        <v>840</v>
      </c>
    </row>
    <row r="483" spans="1:12" x14ac:dyDescent="0.25">
      <c r="A483" s="1">
        <v>1357</v>
      </c>
      <c r="B483" s="1" t="s">
        <v>3</v>
      </c>
      <c r="C483" s="1">
        <v>0</v>
      </c>
      <c r="D483" s="1">
        <v>576.93948999999998</v>
      </c>
      <c r="E483" s="1" t="s">
        <v>9</v>
      </c>
      <c r="F483" s="1">
        <f t="shared" si="10"/>
        <v>933</v>
      </c>
      <c r="G483" s="59">
        <f t="shared" si="11"/>
        <v>1.1130665401929261</v>
      </c>
      <c r="H483" s="1" t="str">
        <f t="shared" si="12"/>
        <v>Rendah</v>
      </c>
      <c r="I483" s="57"/>
      <c r="J483" s="1">
        <f t="shared" si="13"/>
        <v>933</v>
      </c>
      <c r="K483" s="1">
        <f t="shared" si="14"/>
        <v>483</v>
      </c>
      <c r="L483" s="1">
        <f>25*18</f>
        <v>450</v>
      </c>
    </row>
    <row r="484" spans="1:12" x14ac:dyDescent="0.25">
      <c r="A484" s="1">
        <v>1358</v>
      </c>
      <c r="B484" s="1" t="s">
        <v>3</v>
      </c>
      <c r="C484" s="1">
        <v>0</v>
      </c>
      <c r="D484" s="1">
        <v>1060.6988060000001</v>
      </c>
      <c r="E484" s="1" t="s">
        <v>9</v>
      </c>
      <c r="F484" s="1">
        <f t="shared" si="10"/>
        <v>173</v>
      </c>
      <c r="G484" s="59">
        <f t="shared" si="11"/>
        <v>11.036172547976879</v>
      </c>
      <c r="H484" s="1" t="str">
        <f t="shared" si="12"/>
        <v>Tinggi</v>
      </c>
      <c r="I484" s="57"/>
      <c r="J484" s="1">
        <f t="shared" si="13"/>
        <v>173</v>
      </c>
      <c r="K484" s="1">
        <f t="shared" si="14"/>
        <v>103</v>
      </c>
      <c r="L484" s="1">
        <f>14*5</f>
        <v>70</v>
      </c>
    </row>
    <row r="485" spans="1:12" x14ac:dyDescent="0.25">
      <c r="A485" s="1">
        <v>1359</v>
      </c>
      <c r="B485" s="1" t="s">
        <v>3</v>
      </c>
      <c r="C485" s="1">
        <v>0</v>
      </c>
      <c r="D485" s="1">
        <v>690.63898200000006</v>
      </c>
      <c r="E485" s="1" t="s">
        <v>9</v>
      </c>
      <c r="F485" s="1">
        <f t="shared" si="10"/>
        <v>407</v>
      </c>
      <c r="G485" s="59">
        <f t="shared" si="11"/>
        <v>3.0544230162162163</v>
      </c>
      <c r="H485" s="1" t="str">
        <f t="shared" si="12"/>
        <v>Tinggi</v>
      </c>
      <c r="I485" s="57"/>
      <c r="J485" s="1">
        <f t="shared" si="13"/>
        <v>407</v>
      </c>
      <c r="K485" s="1">
        <f t="shared" si="14"/>
        <v>220</v>
      </c>
      <c r="L485" s="1">
        <f>11*17</f>
        <v>187</v>
      </c>
    </row>
    <row r="486" spans="1:12" x14ac:dyDescent="0.25">
      <c r="A486" s="1">
        <v>1361</v>
      </c>
      <c r="B486" s="1" t="s">
        <v>3</v>
      </c>
      <c r="C486" s="1">
        <v>0</v>
      </c>
      <c r="D486" s="1">
        <v>189.62527800000001</v>
      </c>
      <c r="E486" s="1" t="s">
        <v>9</v>
      </c>
      <c r="F486" s="1">
        <f t="shared" si="10"/>
        <v>393</v>
      </c>
      <c r="G486" s="59">
        <f t="shared" si="11"/>
        <v>0.86851272366412213</v>
      </c>
      <c r="H486" s="1" t="str">
        <f t="shared" si="12"/>
        <v>Rendah</v>
      </c>
      <c r="I486" s="57"/>
      <c r="J486" s="1">
        <f t="shared" si="13"/>
        <v>393</v>
      </c>
      <c r="K486" s="1">
        <f t="shared" si="14"/>
        <v>213</v>
      </c>
      <c r="L486" s="1">
        <f>15*12</f>
        <v>180</v>
      </c>
    </row>
    <row r="487" spans="1:12" x14ac:dyDescent="0.25">
      <c r="A487" s="1">
        <v>1362</v>
      </c>
      <c r="B487" s="1" t="s">
        <v>3</v>
      </c>
      <c r="C487" s="1">
        <v>0</v>
      </c>
      <c r="D487" s="1">
        <v>651.53545099999997</v>
      </c>
      <c r="E487" s="1" t="s">
        <v>9</v>
      </c>
      <c r="F487" s="1">
        <f t="shared" si="10"/>
        <v>369</v>
      </c>
      <c r="G487" s="59">
        <f t="shared" si="11"/>
        <v>3.1782217121951217</v>
      </c>
      <c r="H487" s="1" t="str">
        <f t="shared" si="12"/>
        <v>Tinggi</v>
      </c>
      <c r="I487" s="57"/>
      <c r="J487" s="1">
        <f t="shared" si="13"/>
        <v>369</v>
      </c>
      <c r="K487" s="1">
        <f t="shared" si="14"/>
        <v>201</v>
      </c>
      <c r="L487" s="1">
        <f>12*14</f>
        <v>168</v>
      </c>
    </row>
    <row r="488" spans="1:12" x14ac:dyDescent="0.25">
      <c r="A488" s="1">
        <v>1363</v>
      </c>
      <c r="B488" s="1" t="s">
        <v>3</v>
      </c>
      <c r="C488" s="1">
        <v>0</v>
      </c>
      <c r="D488" s="1">
        <v>663.28257699999995</v>
      </c>
      <c r="E488" s="1" t="s">
        <v>9</v>
      </c>
      <c r="F488" s="1">
        <f t="shared" si="10"/>
        <v>913</v>
      </c>
      <c r="G488" s="59">
        <f t="shared" si="11"/>
        <v>1.3076764935377874</v>
      </c>
      <c r="H488" s="1" t="str">
        <f t="shared" si="12"/>
        <v>Rendah</v>
      </c>
      <c r="I488" s="57"/>
      <c r="J488" s="1">
        <f t="shared" si="13"/>
        <v>913</v>
      </c>
      <c r="K488" s="1">
        <f t="shared" si="14"/>
        <v>473</v>
      </c>
      <c r="L488" s="1">
        <f>22*20</f>
        <v>440</v>
      </c>
    </row>
    <row r="489" spans="1:12" x14ac:dyDescent="0.25">
      <c r="A489" s="1">
        <v>1364</v>
      </c>
      <c r="B489" s="1" t="s">
        <v>3</v>
      </c>
      <c r="C489" s="1">
        <v>0</v>
      </c>
      <c r="D489" s="1">
        <v>135.71095700000001</v>
      </c>
      <c r="E489" s="1" t="s">
        <v>9</v>
      </c>
      <c r="F489" s="1">
        <f t="shared" si="10"/>
        <v>815</v>
      </c>
      <c r="G489" s="59">
        <f t="shared" si="11"/>
        <v>0.29972972098159512</v>
      </c>
      <c r="H489" s="1" t="str">
        <f t="shared" si="12"/>
        <v>Rendah</v>
      </c>
      <c r="I489" s="57"/>
      <c r="J489" s="1">
        <f t="shared" si="13"/>
        <v>815</v>
      </c>
      <c r="K489" s="1">
        <f t="shared" si="14"/>
        <v>424</v>
      </c>
      <c r="L489" s="1">
        <f>23*17</f>
        <v>391</v>
      </c>
    </row>
    <row r="490" spans="1:12" x14ac:dyDescent="0.25">
      <c r="A490" s="1">
        <v>1365</v>
      </c>
      <c r="B490" s="1" t="s">
        <v>3</v>
      </c>
      <c r="C490" s="1">
        <v>0</v>
      </c>
      <c r="D490" s="1">
        <v>457.488944</v>
      </c>
      <c r="E490" s="1" t="s">
        <v>9</v>
      </c>
      <c r="F490" s="1">
        <f t="shared" si="10"/>
        <v>467</v>
      </c>
      <c r="G490" s="59">
        <f t="shared" si="11"/>
        <v>1.7633406835117773</v>
      </c>
      <c r="H490" s="1" t="str">
        <f t="shared" si="12"/>
        <v>Rendah</v>
      </c>
      <c r="I490" s="57"/>
      <c r="J490" s="1">
        <f t="shared" si="13"/>
        <v>467</v>
      </c>
      <c r="K490" s="1">
        <f t="shared" si="14"/>
        <v>250</v>
      </c>
      <c r="L490" s="1">
        <f>31*7</f>
        <v>217</v>
      </c>
    </row>
    <row r="491" spans="1:12" x14ac:dyDescent="0.25">
      <c r="A491" s="1">
        <v>1366</v>
      </c>
      <c r="B491" s="1" t="s">
        <v>3</v>
      </c>
      <c r="C491" s="1">
        <v>0</v>
      </c>
      <c r="D491" s="1">
        <v>391.14644099999998</v>
      </c>
      <c r="E491" s="1" t="s">
        <v>9</v>
      </c>
      <c r="F491" s="1">
        <f t="shared" si="10"/>
        <v>369</v>
      </c>
      <c r="G491" s="59">
        <f t="shared" si="11"/>
        <v>1.9080314195121952</v>
      </c>
      <c r="H491" s="1" t="str">
        <f t="shared" si="12"/>
        <v>Sedang</v>
      </c>
      <c r="I491" s="57"/>
      <c r="J491" s="1">
        <f t="shared" si="13"/>
        <v>369</v>
      </c>
      <c r="K491" s="1">
        <f t="shared" si="14"/>
        <v>201</v>
      </c>
      <c r="L491" s="1">
        <f>12*14</f>
        <v>168</v>
      </c>
    </row>
    <row r="492" spans="1:12" x14ac:dyDescent="0.25">
      <c r="A492" s="1">
        <v>1367</v>
      </c>
      <c r="B492" s="1" t="s">
        <v>3</v>
      </c>
      <c r="C492" s="1">
        <v>0</v>
      </c>
      <c r="D492" s="1">
        <v>955.29398700000002</v>
      </c>
      <c r="E492" s="1" t="s">
        <v>9</v>
      </c>
      <c r="F492" s="1">
        <f t="shared" si="10"/>
        <v>3149</v>
      </c>
      <c r="G492" s="59">
        <f t="shared" si="11"/>
        <v>0.5460556292791362</v>
      </c>
      <c r="H492" s="1" t="str">
        <f t="shared" si="12"/>
        <v>Rendah</v>
      </c>
      <c r="I492" s="57"/>
      <c r="J492" s="1">
        <f t="shared" si="13"/>
        <v>3149</v>
      </c>
      <c r="K492" s="1">
        <f t="shared" si="14"/>
        <v>1591</v>
      </c>
      <c r="L492" s="1">
        <f>41*38</f>
        <v>1558</v>
      </c>
    </row>
    <row r="493" spans="1:12" x14ac:dyDescent="0.25">
      <c r="A493" s="1">
        <v>1368</v>
      </c>
      <c r="B493" s="1" t="s">
        <v>3</v>
      </c>
      <c r="C493" s="1">
        <v>0</v>
      </c>
      <c r="D493" s="1">
        <v>486.05502999999999</v>
      </c>
      <c r="E493" s="1" t="s">
        <v>9</v>
      </c>
      <c r="F493" s="1">
        <f t="shared" si="10"/>
        <v>1419</v>
      </c>
      <c r="G493" s="59">
        <f t="shared" si="11"/>
        <v>0.61656029175475691</v>
      </c>
      <c r="H493" s="1" t="str">
        <f t="shared" si="12"/>
        <v>Rendah</v>
      </c>
      <c r="I493" s="57"/>
      <c r="J493" s="1">
        <f t="shared" si="13"/>
        <v>1419</v>
      </c>
      <c r="K493" s="1">
        <f t="shared" si="14"/>
        <v>726</v>
      </c>
      <c r="L493" s="1">
        <f>33*21</f>
        <v>693</v>
      </c>
    </row>
    <row r="494" spans="1:12" x14ac:dyDescent="0.25">
      <c r="A494" s="1">
        <v>1369</v>
      </c>
      <c r="B494" s="1" t="s">
        <v>3</v>
      </c>
      <c r="C494" s="1">
        <v>0</v>
      </c>
      <c r="D494" s="1">
        <v>474.30650400000002</v>
      </c>
      <c r="E494" s="1" t="s">
        <v>9</v>
      </c>
      <c r="F494" s="1">
        <f t="shared" si="10"/>
        <v>2493</v>
      </c>
      <c r="G494" s="59">
        <f t="shared" si="11"/>
        <v>0.34245956967509028</v>
      </c>
      <c r="H494" s="1" t="str">
        <f t="shared" si="12"/>
        <v>Rendah</v>
      </c>
      <c r="I494" s="57"/>
      <c r="J494" s="1">
        <f t="shared" si="13"/>
        <v>2493</v>
      </c>
      <c r="K494" s="1">
        <f t="shared" si="14"/>
        <v>1263</v>
      </c>
      <c r="L494" s="1">
        <f>30*41</f>
        <v>1230</v>
      </c>
    </row>
    <row r="495" spans="1:12" x14ac:dyDescent="0.25">
      <c r="A495" s="1">
        <v>1370</v>
      </c>
      <c r="B495" s="1" t="s">
        <v>3</v>
      </c>
      <c r="C495" s="1">
        <v>0</v>
      </c>
      <c r="D495" s="1">
        <v>458.56159000000002</v>
      </c>
      <c r="E495" s="1" t="s">
        <v>9</v>
      </c>
      <c r="F495" s="1">
        <f t="shared" si="10"/>
        <v>1121</v>
      </c>
      <c r="G495" s="59">
        <f t="shared" si="11"/>
        <v>0.73631655842997334</v>
      </c>
      <c r="H495" s="1" t="str">
        <f t="shared" si="12"/>
        <v>Rendah</v>
      </c>
      <c r="I495" s="57"/>
      <c r="J495" s="1">
        <f t="shared" si="13"/>
        <v>1121</v>
      </c>
      <c r="K495" s="1">
        <f t="shared" si="14"/>
        <v>577</v>
      </c>
      <c r="L495" s="1">
        <f>32*17</f>
        <v>544</v>
      </c>
    </row>
    <row r="496" spans="1:12" x14ac:dyDescent="0.25">
      <c r="A496" s="1">
        <v>1372</v>
      </c>
      <c r="B496" s="1" t="s">
        <v>3</v>
      </c>
      <c r="C496" s="1">
        <v>0</v>
      </c>
      <c r="D496" s="1">
        <v>217.887981</v>
      </c>
      <c r="E496" s="1" t="s">
        <v>9</v>
      </c>
      <c r="F496" s="1">
        <f t="shared" si="10"/>
        <v>705</v>
      </c>
      <c r="G496" s="59">
        <f t="shared" si="11"/>
        <v>0.55630973872340417</v>
      </c>
      <c r="H496" s="1" t="str">
        <f t="shared" si="12"/>
        <v>Rendah</v>
      </c>
      <c r="I496" s="57"/>
      <c r="J496" s="1">
        <f t="shared" si="13"/>
        <v>705</v>
      </c>
      <c r="K496" s="1">
        <f t="shared" si="14"/>
        <v>369</v>
      </c>
      <c r="L496" s="1">
        <f>12*28</f>
        <v>336</v>
      </c>
    </row>
    <row r="497" spans="1:12" x14ac:dyDescent="0.25">
      <c r="A497" s="1">
        <v>1379</v>
      </c>
      <c r="B497" s="1" t="s">
        <v>3</v>
      </c>
      <c r="C497" s="1">
        <v>0</v>
      </c>
      <c r="D497" s="1">
        <v>1790.077207</v>
      </c>
      <c r="E497" s="1" t="s">
        <v>9</v>
      </c>
      <c r="F497" s="1">
        <f t="shared" si="10"/>
        <v>1633</v>
      </c>
      <c r="G497" s="59">
        <f t="shared" si="11"/>
        <v>1.9731408282914882</v>
      </c>
      <c r="H497" s="1" t="str">
        <f t="shared" si="12"/>
        <v>Sedang</v>
      </c>
      <c r="I497" s="57"/>
      <c r="J497" s="1">
        <f t="shared" si="13"/>
        <v>1633</v>
      </c>
      <c r="K497" s="1">
        <f t="shared" si="14"/>
        <v>833</v>
      </c>
      <c r="L497" s="1">
        <f>16*50</f>
        <v>800</v>
      </c>
    </row>
    <row r="498" spans="1:12" x14ac:dyDescent="0.25">
      <c r="A498" s="1">
        <v>1380</v>
      </c>
      <c r="B498" s="1" t="s">
        <v>3</v>
      </c>
      <c r="C498" s="1">
        <v>0</v>
      </c>
      <c r="D498" s="1">
        <v>555.78068099999996</v>
      </c>
      <c r="E498" s="1" t="s">
        <v>9</v>
      </c>
      <c r="F498" s="1">
        <f t="shared" ref="F498:F547" si="15">J498</f>
        <v>683</v>
      </c>
      <c r="G498" s="59">
        <f t="shared" ref="G498:G547" si="16">(D498*1.8)/F498</f>
        <v>1.4647221461200584</v>
      </c>
      <c r="H498" s="1" t="str">
        <f t="shared" ref="H498:H547" si="17">IF(G498&gt;2,"Tinggi",IF(AND(G498&gt;1.8,G498&lt;2),"Sedang",IF(AND(G498&gt;0,G498&lt;1.8),"Rendah","Rendah")))</f>
        <v>Rendah</v>
      </c>
      <c r="I498" s="57"/>
      <c r="J498" s="1">
        <f t="shared" ref="J498:J547" si="18">SUM(K498:L498)</f>
        <v>683</v>
      </c>
      <c r="K498" s="1">
        <f t="shared" ref="K498:K547" si="19">L498+33</f>
        <v>358</v>
      </c>
      <c r="L498" s="1">
        <f>25*13</f>
        <v>325</v>
      </c>
    </row>
    <row r="499" spans="1:12" x14ac:dyDescent="0.25">
      <c r="A499" s="1">
        <v>1381</v>
      </c>
      <c r="B499" s="1" t="s">
        <v>3</v>
      </c>
      <c r="C499" s="1">
        <v>0</v>
      </c>
      <c r="D499" s="1">
        <v>319.31076200000001</v>
      </c>
      <c r="E499" s="1" t="s">
        <v>9</v>
      </c>
      <c r="F499" s="1">
        <f t="shared" si="15"/>
        <v>355</v>
      </c>
      <c r="G499" s="59">
        <f t="shared" si="16"/>
        <v>1.6190404833802816</v>
      </c>
      <c r="H499" s="1" t="str">
        <f t="shared" si="17"/>
        <v>Rendah</v>
      </c>
      <c r="I499" s="57"/>
      <c r="J499" s="1">
        <f t="shared" si="18"/>
        <v>355</v>
      </c>
      <c r="K499" s="1">
        <f t="shared" si="19"/>
        <v>194</v>
      </c>
      <c r="L499" s="1">
        <f>23*7</f>
        <v>161</v>
      </c>
    </row>
    <row r="500" spans="1:12" x14ac:dyDescent="0.25">
      <c r="A500" s="1">
        <v>1382</v>
      </c>
      <c r="B500" s="1" t="s">
        <v>3</v>
      </c>
      <c r="C500" s="1">
        <v>0</v>
      </c>
      <c r="D500" s="1">
        <v>322.93271399999998</v>
      </c>
      <c r="E500" s="1" t="s">
        <v>9</v>
      </c>
      <c r="F500" s="1">
        <f t="shared" si="15"/>
        <v>1713</v>
      </c>
      <c r="G500" s="59">
        <f t="shared" si="16"/>
        <v>0.33933385008756567</v>
      </c>
      <c r="H500" s="1" t="str">
        <f t="shared" si="17"/>
        <v>Rendah</v>
      </c>
      <c r="I500" s="57"/>
      <c r="J500" s="1">
        <f t="shared" si="18"/>
        <v>1713</v>
      </c>
      <c r="K500" s="1">
        <f t="shared" si="19"/>
        <v>873</v>
      </c>
      <c r="L500" s="1">
        <f>24*35</f>
        <v>840</v>
      </c>
    </row>
    <row r="501" spans="1:12" x14ac:dyDescent="0.25">
      <c r="A501" s="1">
        <v>1383</v>
      </c>
      <c r="B501" s="1" t="s">
        <v>3</v>
      </c>
      <c r="C501" s="1">
        <v>0</v>
      </c>
      <c r="D501" s="1">
        <v>251.92256399999999</v>
      </c>
      <c r="E501" s="1" t="s">
        <v>9</v>
      </c>
      <c r="F501" s="1">
        <f t="shared" si="15"/>
        <v>933</v>
      </c>
      <c r="G501" s="59">
        <f t="shared" si="16"/>
        <v>0.48602423922829585</v>
      </c>
      <c r="H501" s="1" t="str">
        <f t="shared" si="17"/>
        <v>Rendah</v>
      </c>
      <c r="I501" s="57"/>
      <c r="J501" s="1">
        <f t="shared" si="18"/>
        <v>933</v>
      </c>
      <c r="K501" s="1">
        <f t="shared" si="19"/>
        <v>483</v>
      </c>
      <c r="L501" s="1">
        <f>25*18</f>
        <v>450</v>
      </c>
    </row>
    <row r="502" spans="1:12" x14ac:dyDescent="0.25">
      <c r="A502" s="1">
        <v>1384</v>
      </c>
      <c r="B502" s="1" t="s">
        <v>3</v>
      </c>
      <c r="C502" s="1">
        <v>0</v>
      </c>
      <c r="D502" s="1">
        <v>425.12685800000003</v>
      </c>
      <c r="E502" s="1" t="s">
        <v>9</v>
      </c>
      <c r="F502" s="1">
        <f t="shared" si="15"/>
        <v>173</v>
      </c>
      <c r="G502" s="59">
        <f t="shared" si="16"/>
        <v>4.4232852277456649</v>
      </c>
      <c r="H502" s="1" t="str">
        <f t="shared" si="17"/>
        <v>Tinggi</v>
      </c>
      <c r="I502" s="57"/>
      <c r="J502" s="1">
        <f t="shared" si="18"/>
        <v>173</v>
      </c>
      <c r="K502" s="1">
        <f t="shared" si="19"/>
        <v>103</v>
      </c>
      <c r="L502" s="1">
        <f>14*5</f>
        <v>70</v>
      </c>
    </row>
    <row r="503" spans="1:12" x14ac:dyDescent="0.25">
      <c r="A503" s="1">
        <v>1385</v>
      </c>
      <c r="B503" s="1" t="s">
        <v>3</v>
      </c>
      <c r="C503" s="1">
        <v>0</v>
      </c>
      <c r="D503" s="1">
        <v>615.19780300000002</v>
      </c>
      <c r="E503" s="1" t="s">
        <v>9</v>
      </c>
      <c r="F503" s="1">
        <f t="shared" si="15"/>
        <v>407</v>
      </c>
      <c r="G503" s="59">
        <f t="shared" si="16"/>
        <v>2.7207765243243247</v>
      </c>
      <c r="H503" s="1" t="str">
        <f t="shared" si="17"/>
        <v>Tinggi</v>
      </c>
      <c r="I503" s="57"/>
      <c r="J503" s="1">
        <f t="shared" si="18"/>
        <v>407</v>
      </c>
      <c r="K503" s="1">
        <f t="shared" si="19"/>
        <v>220</v>
      </c>
      <c r="L503" s="1">
        <f>11*17</f>
        <v>187</v>
      </c>
    </row>
    <row r="504" spans="1:12" x14ac:dyDescent="0.25">
      <c r="A504" s="1">
        <v>1414</v>
      </c>
      <c r="B504" s="1" t="s">
        <v>3</v>
      </c>
      <c r="C504" s="1">
        <v>0</v>
      </c>
      <c r="D504" s="1">
        <v>194.96286699999999</v>
      </c>
      <c r="E504" s="1" t="s">
        <v>9</v>
      </c>
      <c r="F504" s="1">
        <f t="shared" si="15"/>
        <v>153</v>
      </c>
      <c r="G504" s="59">
        <f t="shared" si="16"/>
        <v>2.2936807882352941</v>
      </c>
      <c r="H504" s="1" t="str">
        <f t="shared" si="17"/>
        <v>Tinggi</v>
      </c>
      <c r="I504" s="57"/>
      <c r="J504" s="1">
        <f t="shared" si="18"/>
        <v>153</v>
      </c>
      <c r="K504" s="1">
        <f t="shared" si="19"/>
        <v>93</v>
      </c>
      <c r="L504" s="1">
        <f>10*6</f>
        <v>60</v>
      </c>
    </row>
    <row r="505" spans="1:12" x14ac:dyDescent="0.25">
      <c r="A505" s="1">
        <v>1415</v>
      </c>
      <c r="B505" s="1" t="s">
        <v>3</v>
      </c>
      <c r="C505" s="1">
        <v>0</v>
      </c>
      <c r="D505" s="1">
        <v>75.173760999999999</v>
      </c>
      <c r="E505" s="1" t="s">
        <v>9</v>
      </c>
      <c r="F505" s="1">
        <f t="shared" si="15"/>
        <v>145</v>
      </c>
      <c r="G505" s="59">
        <f t="shared" si="16"/>
        <v>0.93319151586206905</v>
      </c>
      <c r="H505" s="1" t="str">
        <f t="shared" si="17"/>
        <v>Rendah</v>
      </c>
      <c r="I505" s="57"/>
      <c r="J505" s="1">
        <f t="shared" si="18"/>
        <v>145</v>
      </c>
      <c r="K505" s="1">
        <f t="shared" si="19"/>
        <v>89</v>
      </c>
      <c r="L505" s="1">
        <f>8*7</f>
        <v>56</v>
      </c>
    </row>
    <row r="506" spans="1:12" x14ac:dyDescent="0.25">
      <c r="A506" s="1">
        <v>1416</v>
      </c>
      <c r="B506" s="1" t="s">
        <v>3</v>
      </c>
      <c r="C506" s="1">
        <v>0</v>
      </c>
      <c r="D506" s="1">
        <v>47.740350999999997</v>
      </c>
      <c r="E506" s="1" t="s">
        <v>9</v>
      </c>
      <c r="F506" s="1">
        <f t="shared" si="15"/>
        <v>679</v>
      </c>
      <c r="G506" s="59">
        <f t="shared" si="16"/>
        <v>0.12655763151693666</v>
      </c>
      <c r="H506" s="1" t="str">
        <f t="shared" si="17"/>
        <v>Rendah</v>
      </c>
      <c r="I506" s="57"/>
      <c r="J506" s="1">
        <f t="shared" si="18"/>
        <v>679</v>
      </c>
      <c r="K506" s="1">
        <f t="shared" si="19"/>
        <v>356</v>
      </c>
      <c r="L506" s="1">
        <f>17*19</f>
        <v>323</v>
      </c>
    </row>
    <row r="507" spans="1:12" x14ac:dyDescent="0.25">
      <c r="A507" s="1">
        <v>1417</v>
      </c>
      <c r="B507" s="1" t="s">
        <v>3</v>
      </c>
      <c r="C507" s="1">
        <v>0</v>
      </c>
      <c r="D507" s="1">
        <v>90.129548999999997</v>
      </c>
      <c r="E507" s="1" t="s">
        <v>9</v>
      </c>
      <c r="F507" s="1">
        <f t="shared" si="15"/>
        <v>345</v>
      </c>
      <c r="G507" s="59">
        <f t="shared" si="16"/>
        <v>0.47024112521739131</v>
      </c>
      <c r="H507" s="1" t="str">
        <f t="shared" si="17"/>
        <v>Rendah</v>
      </c>
      <c r="I507" s="57"/>
      <c r="J507" s="1">
        <f t="shared" si="18"/>
        <v>345</v>
      </c>
      <c r="K507" s="1">
        <f t="shared" si="19"/>
        <v>189</v>
      </c>
      <c r="L507" s="1">
        <f>13*12</f>
        <v>156</v>
      </c>
    </row>
    <row r="508" spans="1:12" x14ac:dyDescent="0.25">
      <c r="A508" s="1">
        <v>1418</v>
      </c>
      <c r="B508" s="1" t="s">
        <v>3</v>
      </c>
      <c r="C508" s="1">
        <v>0</v>
      </c>
      <c r="D508" s="1">
        <v>103.94627300000001</v>
      </c>
      <c r="E508" s="1" t="s">
        <v>9</v>
      </c>
      <c r="F508" s="1">
        <f t="shared" si="15"/>
        <v>433</v>
      </c>
      <c r="G508" s="59">
        <f t="shared" si="16"/>
        <v>0.43210921801385688</v>
      </c>
      <c r="H508" s="1" t="str">
        <f t="shared" si="17"/>
        <v>Rendah</v>
      </c>
      <c r="I508" s="57"/>
      <c r="J508" s="1">
        <f t="shared" si="18"/>
        <v>433</v>
      </c>
      <c r="K508" s="1">
        <f t="shared" si="19"/>
        <v>233</v>
      </c>
      <c r="L508" s="1">
        <f>10*20</f>
        <v>200</v>
      </c>
    </row>
    <row r="509" spans="1:12" x14ac:dyDescent="0.25">
      <c r="A509" s="1">
        <v>1419</v>
      </c>
      <c r="B509" s="1" t="s">
        <v>3</v>
      </c>
      <c r="C509" s="1">
        <v>0</v>
      </c>
      <c r="D509" s="1">
        <v>54.187075999999998</v>
      </c>
      <c r="E509" s="1" t="s">
        <v>9</v>
      </c>
      <c r="F509" s="1">
        <f t="shared" si="15"/>
        <v>1325</v>
      </c>
      <c r="G509" s="59">
        <f t="shared" si="16"/>
        <v>7.3612631547169807E-2</v>
      </c>
      <c r="H509" s="1" t="str">
        <f t="shared" si="17"/>
        <v>Rendah</v>
      </c>
      <c r="I509" s="57"/>
      <c r="J509" s="1">
        <f t="shared" si="18"/>
        <v>1325</v>
      </c>
      <c r="K509" s="1">
        <f t="shared" si="19"/>
        <v>679</v>
      </c>
      <c r="L509" s="1">
        <f>38*17</f>
        <v>646</v>
      </c>
    </row>
    <row r="510" spans="1:12" x14ac:dyDescent="0.25">
      <c r="A510" s="1">
        <v>1420</v>
      </c>
      <c r="B510" s="1" t="s">
        <v>3</v>
      </c>
      <c r="C510" s="1">
        <v>0</v>
      </c>
      <c r="D510" s="1">
        <v>569.13084300000003</v>
      </c>
      <c r="E510" s="1" t="s">
        <v>9</v>
      </c>
      <c r="F510" s="1">
        <f t="shared" si="15"/>
        <v>1809</v>
      </c>
      <c r="G510" s="59">
        <f t="shared" si="16"/>
        <v>0.56629934626865674</v>
      </c>
      <c r="H510" s="1" t="str">
        <f t="shared" si="17"/>
        <v>Rendah</v>
      </c>
      <c r="I510" s="57"/>
      <c r="J510" s="1">
        <f t="shared" si="18"/>
        <v>1809</v>
      </c>
      <c r="K510" s="1">
        <f t="shared" si="19"/>
        <v>921</v>
      </c>
      <c r="L510" s="1">
        <f>37*24</f>
        <v>888</v>
      </c>
    </row>
    <row r="511" spans="1:12" x14ac:dyDescent="0.25">
      <c r="A511" s="1">
        <v>1421</v>
      </c>
      <c r="B511" s="1" t="s">
        <v>3</v>
      </c>
      <c r="C511" s="1">
        <v>0</v>
      </c>
      <c r="D511" s="1">
        <v>48.564165000000003</v>
      </c>
      <c r="E511" s="1" t="s">
        <v>9</v>
      </c>
      <c r="F511" s="1">
        <f t="shared" si="15"/>
        <v>1873</v>
      </c>
      <c r="G511" s="59">
        <f t="shared" si="16"/>
        <v>4.6671381206620399E-2</v>
      </c>
      <c r="H511" s="1" t="str">
        <f t="shared" si="17"/>
        <v>Rendah</v>
      </c>
      <c r="I511" s="57"/>
      <c r="J511" s="1">
        <f t="shared" si="18"/>
        <v>1873</v>
      </c>
      <c r="K511" s="1">
        <f t="shared" si="19"/>
        <v>953</v>
      </c>
      <c r="L511" s="1">
        <f>23*40</f>
        <v>920</v>
      </c>
    </row>
    <row r="512" spans="1:12" x14ac:dyDescent="0.25">
      <c r="A512" s="1">
        <v>1422</v>
      </c>
      <c r="B512" s="1" t="s">
        <v>3</v>
      </c>
      <c r="C512" s="1">
        <v>0</v>
      </c>
      <c r="D512" s="1">
        <v>265.54940099999999</v>
      </c>
      <c r="E512" s="1" t="s">
        <v>9</v>
      </c>
      <c r="F512" s="1">
        <f t="shared" si="15"/>
        <v>873</v>
      </c>
      <c r="G512" s="59">
        <f t="shared" si="16"/>
        <v>0.54752453814432989</v>
      </c>
      <c r="H512" s="1" t="str">
        <f t="shared" si="17"/>
        <v>Rendah</v>
      </c>
      <c r="I512" s="57"/>
      <c r="J512" s="1">
        <f t="shared" si="18"/>
        <v>873</v>
      </c>
      <c r="K512" s="1">
        <f t="shared" si="19"/>
        <v>453</v>
      </c>
      <c r="L512" s="1">
        <f>28*15</f>
        <v>420</v>
      </c>
    </row>
    <row r="513" spans="1:12" x14ac:dyDescent="0.25">
      <c r="A513" s="1">
        <v>1424</v>
      </c>
      <c r="B513" s="1" t="s">
        <v>3</v>
      </c>
      <c r="C513" s="1">
        <v>0</v>
      </c>
      <c r="D513" s="1">
        <v>78.493730999999997</v>
      </c>
      <c r="E513" s="1" t="s">
        <v>9</v>
      </c>
      <c r="F513" s="1">
        <f t="shared" si="15"/>
        <v>383</v>
      </c>
      <c r="G513" s="59">
        <f t="shared" si="16"/>
        <v>0.3689000412532637</v>
      </c>
      <c r="H513" s="1" t="str">
        <f t="shared" si="17"/>
        <v>Rendah</v>
      </c>
      <c r="I513" s="57"/>
      <c r="J513" s="1">
        <f t="shared" si="18"/>
        <v>383</v>
      </c>
      <c r="K513" s="1">
        <f t="shared" si="19"/>
        <v>208</v>
      </c>
      <c r="L513" s="1">
        <f>25*7</f>
        <v>175</v>
      </c>
    </row>
    <row r="514" spans="1:12" x14ac:dyDescent="0.25">
      <c r="A514" s="1">
        <v>1425</v>
      </c>
      <c r="B514" s="1" t="s">
        <v>3</v>
      </c>
      <c r="C514" s="1">
        <v>0</v>
      </c>
      <c r="D514" s="1">
        <v>186.97429</v>
      </c>
      <c r="E514" s="1" t="s">
        <v>9</v>
      </c>
      <c r="F514" s="1">
        <f t="shared" si="15"/>
        <v>273</v>
      </c>
      <c r="G514" s="59">
        <f t="shared" si="16"/>
        <v>1.2327975164835165</v>
      </c>
      <c r="H514" s="1" t="str">
        <f t="shared" si="17"/>
        <v>Rendah</v>
      </c>
      <c r="I514" s="57"/>
      <c r="J514" s="1">
        <f t="shared" si="18"/>
        <v>273</v>
      </c>
      <c r="K514" s="1">
        <f t="shared" si="19"/>
        <v>153</v>
      </c>
      <c r="L514" s="1">
        <f>10*12</f>
        <v>120</v>
      </c>
    </row>
    <row r="515" spans="1:12" x14ac:dyDescent="0.25">
      <c r="A515" s="1">
        <v>1438</v>
      </c>
      <c r="B515" s="1" t="s">
        <v>3</v>
      </c>
      <c r="C515" s="1">
        <v>0</v>
      </c>
      <c r="D515" s="1">
        <v>54.167825000000001</v>
      </c>
      <c r="E515" s="1" t="s">
        <v>9</v>
      </c>
      <c r="F515" s="1">
        <f t="shared" si="15"/>
        <v>385</v>
      </c>
      <c r="G515" s="59">
        <f t="shared" si="16"/>
        <v>0.25325216883116886</v>
      </c>
      <c r="H515" s="1" t="str">
        <f t="shared" si="17"/>
        <v>Rendah</v>
      </c>
      <c r="I515" s="57"/>
      <c r="J515" s="1">
        <f t="shared" si="18"/>
        <v>385</v>
      </c>
      <c r="K515" s="1">
        <f t="shared" si="19"/>
        <v>209</v>
      </c>
      <c r="L515" s="1">
        <f>22*8</f>
        <v>176</v>
      </c>
    </row>
    <row r="516" spans="1:12" x14ac:dyDescent="0.25">
      <c r="A516" s="1">
        <v>1479</v>
      </c>
      <c r="B516" s="1" t="s">
        <v>3</v>
      </c>
      <c r="C516" s="1">
        <v>0</v>
      </c>
      <c r="D516" s="1">
        <v>332.583551</v>
      </c>
      <c r="E516" s="1" t="s">
        <v>9</v>
      </c>
      <c r="F516" s="1">
        <f t="shared" si="15"/>
        <v>183</v>
      </c>
      <c r="G516" s="59">
        <f t="shared" si="16"/>
        <v>3.2713136163934426</v>
      </c>
      <c r="H516" s="1" t="str">
        <f t="shared" si="17"/>
        <v>Tinggi</v>
      </c>
      <c r="I516" s="57"/>
      <c r="J516" s="1">
        <f t="shared" si="18"/>
        <v>183</v>
      </c>
      <c r="K516" s="1">
        <f t="shared" si="19"/>
        <v>108</v>
      </c>
      <c r="L516" s="1">
        <f>15*5</f>
        <v>75</v>
      </c>
    </row>
    <row r="517" spans="1:12" x14ac:dyDescent="0.25">
      <c r="A517" s="1">
        <v>1490</v>
      </c>
      <c r="B517" s="1" t="s">
        <v>3</v>
      </c>
      <c r="C517" s="1">
        <v>0</v>
      </c>
      <c r="D517" s="1">
        <v>251.97253000000001</v>
      </c>
      <c r="E517" s="1" t="s">
        <v>9</v>
      </c>
      <c r="F517" s="1">
        <f t="shared" si="15"/>
        <v>353</v>
      </c>
      <c r="G517" s="59">
        <f t="shared" si="16"/>
        <v>1.2848457620396601</v>
      </c>
      <c r="H517" s="1" t="str">
        <f t="shared" si="17"/>
        <v>Rendah</v>
      </c>
      <c r="I517" s="57"/>
      <c r="J517" s="1">
        <f t="shared" si="18"/>
        <v>353</v>
      </c>
      <c r="K517" s="1">
        <f t="shared" si="19"/>
        <v>193</v>
      </c>
      <c r="L517" s="1">
        <f>20*8</f>
        <v>160</v>
      </c>
    </row>
    <row r="518" spans="1:12" x14ac:dyDescent="0.25">
      <c r="A518" s="1">
        <v>1615</v>
      </c>
      <c r="B518" s="1" t="s">
        <v>3</v>
      </c>
      <c r="C518" s="1">
        <v>0</v>
      </c>
      <c r="D518" s="1">
        <v>1681.461276</v>
      </c>
      <c r="E518" s="1" t="s">
        <v>9</v>
      </c>
      <c r="F518" s="1">
        <f t="shared" si="15"/>
        <v>801</v>
      </c>
      <c r="G518" s="59">
        <f t="shared" si="16"/>
        <v>3.7785646651685392</v>
      </c>
      <c r="H518" s="1" t="str">
        <f t="shared" si="17"/>
        <v>Tinggi</v>
      </c>
      <c r="I518" s="57"/>
      <c r="J518" s="1">
        <f t="shared" si="18"/>
        <v>801</v>
      </c>
      <c r="K518" s="1">
        <f t="shared" si="19"/>
        <v>417</v>
      </c>
      <c r="L518" s="1">
        <f>24*16</f>
        <v>384</v>
      </c>
    </row>
    <row r="519" spans="1:12" x14ac:dyDescent="0.25">
      <c r="A519" s="1">
        <v>1616</v>
      </c>
      <c r="B519" s="1" t="s">
        <v>3</v>
      </c>
      <c r="C519" s="1">
        <v>0</v>
      </c>
      <c r="D519" s="1">
        <v>187.78083100000001</v>
      </c>
      <c r="E519" s="1" t="s">
        <v>9</v>
      </c>
      <c r="F519" s="1">
        <f t="shared" si="15"/>
        <v>1483</v>
      </c>
      <c r="G519" s="59">
        <f t="shared" si="16"/>
        <v>0.2279200915711396</v>
      </c>
      <c r="H519" s="1" t="str">
        <f t="shared" si="17"/>
        <v>Rendah</v>
      </c>
      <c r="I519" s="57"/>
      <c r="J519" s="1">
        <f t="shared" si="18"/>
        <v>1483</v>
      </c>
      <c r="K519" s="1">
        <f t="shared" si="19"/>
        <v>758</v>
      </c>
      <c r="L519" s="1">
        <f>29*25</f>
        <v>725</v>
      </c>
    </row>
    <row r="520" spans="1:12" x14ac:dyDescent="0.25">
      <c r="A520" s="1">
        <v>1638</v>
      </c>
      <c r="B520" s="1" t="s">
        <v>3</v>
      </c>
      <c r="C520" s="1">
        <v>0</v>
      </c>
      <c r="D520" s="1">
        <v>1082.716615</v>
      </c>
      <c r="E520" s="1" t="s">
        <v>9</v>
      </c>
      <c r="F520" s="1">
        <f t="shared" si="15"/>
        <v>1287</v>
      </c>
      <c r="G520" s="59">
        <f t="shared" si="16"/>
        <v>1.5142889720279722</v>
      </c>
      <c r="H520" s="1" t="str">
        <f t="shared" si="17"/>
        <v>Rendah</v>
      </c>
      <c r="I520" s="57"/>
      <c r="J520" s="1">
        <f t="shared" si="18"/>
        <v>1287</v>
      </c>
      <c r="K520" s="1">
        <f t="shared" si="19"/>
        <v>660</v>
      </c>
      <c r="L520" s="1">
        <f>33*19</f>
        <v>627</v>
      </c>
    </row>
    <row r="521" spans="1:12" x14ac:dyDescent="0.25">
      <c r="A521" s="1">
        <v>1639</v>
      </c>
      <c r="B521" s="1" t="s">
        <v>3</v>
      </c>
      <c r="C521" s="1">
        <v>0</v>
      </c>
      <c r="D521" s="1">
        <v>708.94495700000004</v>
      </c>
      <c r="E521" s="1" t="s">
        <v>9</v>
      </c>
      <c r="F521" s="1">
        <f t="shared" si="15"/>
        <v>1137</v>
      </c>
      <c r="G521" s="59">
        <f t="shared" si="16"/>
        <v>1.1223403013192612</v>
      </c>
      <c r="H521" s="1" t="str">
        <f t="shared" si="17"/>
        <v>Rendah</v>
      </c>
      <c r="I521" s="57"/>
      <c r="J521" s="1">
        <f t="shared" si="18"/>
        <v>1137</v>
      </c>
      <c r="K521" s="1">
        <f t="shared" si="19"/>
        <v>585</v>
      </c>
      <c r="L521" s="1">
        <f>24*23</f>
        <v>552</v>
      </c>
    </row>
    <row r="522" spans="1:12" x14ac:dyDescent="0.25">
      <c r="A522" s="1">
        <v>1640</v>
      </c>
      <c r="B522" s="1" t="s">
        <v>3</v>
      </c>
      <c r="C522" s="1">
        <v>0</v>
      </c>
      <c r="D522" s="1">
        <v>452.87073900000001</v>
      </c>
      <c r="E522" s="1" t="s">
        <v>9</v>
      </c>
      <c r="F522" s="1">
        <f t="shared" si="15"/>
        <v>1593</v>
      </c>
      <c r="G522" s="59">
        <f t="shared" si="16"/>
        <v>0.51171834915254244</v>
      </c>
      <c r="H522" s="1" t="str">
        <f t="shared" si="17"/>
        <v>Rendah</v>
      </c>
      <c r="I522" s="57"/>
      <c r="J522" s="1">
        <f t="shared" si="18"/>
        <v>1593</v>
      </c>
      <c r="K522" s="1">
        <f t="shared" si="19"/>
        <v>813</v>
      </c>
      <c r="L522" s="1">
        <f>30*26</f>
        <v>780</v>
      </c>
    </row>
    <row r="523" spans="1:12" x14ac:dyDescent="0.25">
      <c r="A523" s="1">
        <v>1641</v>
      </c>
      <c r="B523" s="1" t="s">
        <v>3</v>
      </c>
      <c r="C523" s="1">
        <v>0</v>
      </c>
      <c r="D523" s="1">
        <v>785.55789700000003</v>
      </c>
      <c r="E523" s="1" t="s">
        <v>9</v>
      </c>
      <c r="F523" s="1">
        <f t="shared" si="15"/>
        <v>1933</v>
      </c>
      <c r="G523" s="59">
        <f t="shared" si="16"/>
        <v>0.73150761231246775</v>
      </c>
      <c r="H523" s="1" t="str">
        <f t="shared" si="17"/>
        <v>Rendah</v>
      </c>
      <c r="I523" s="57"/>
      <c r="J523" s="1">
        <f t="shared" si="18"/>
        <v>1933</v>
      </c>
      <c r="K523" s="1">
        <f t="shared" si="19"/>
        <v>983</v>
      </c>
      <c r="L523" s="1">
        <f>50*19</f>
        <v>950</v>
      </c>
    </row>
    <row r="524" spans="1:12" x14ac:dyDescent="0.25">
      <c r="A524" s="1">
        <v>1644</v>
      </c>
      <c r="B524" s="1" t="s">
        <v>3</v>
      </c>
      <c r="C524" s="1">
        <v>0</v>
      </c>
      <c r="D524" s="1">
        <v>346.81268999999998</v>
      </c>
      <c r="E524" s="1" t="s">
        <v>9</v>
      </c>
      <c r="F524" s="1">
        <f t="shared" si="15"/>
        <v>883</v>
      </c>
      <c r="G524" s="59">
        <f t="shared" si="16"/>
        <v>0.70697943601359003</v>
      </c>
      <c r="H524" s="1" t="str">
        <f t="shared" si="17"/>
        <v>Rendah</v>
      </c>
      <c r="I524" s="57"/>
      <c r="J524" s="1">
        <f t="shared" si="18"/>
        <v>883</v>
      </c>
      <c r="K524" s="1">
        <f t="shared" si="19"/>
        <v>458</v>
      </c>
      <c r="L524" s="1">
        <f>17*25</f>
        <v>425</v>
      </c>
    </row>
    <row r="525" spans="1:12" x14ac:dyDescent="0.25">
      <c r="A525" s="1">
        <v>1664</v>
      </c>
      <c r="B525" s="1" t="s">
        <v>3</v>
      </c>
      <c r="C525" s="1">
        <v>0</v>
      </c>
      <c r="D525" s="1">
        <v>1524.7531329999999</v>
      </c>
      <c r="E525" s="1" t="s">
        <v>9</v>
      </c>
      <c r="F525" s="1">
        <f t="shared" si="15"/>
        <v>781</v>
      </c>
      <c r="G525" s="59">
        <f t="shared" si="16"/>
        <v>3.5141557482714467</v>
      </c>
      <c r="H525" s="1" t="str">
        <f t="shared" si="17"/>
        <v>Tinggi</v>
      </c>
      <c r="I525" s="57"/>
      <c r="J525" s="1">
        <f t="shared" si="18"/>
        <v>781</v>
      </c>
      <c r="K525" s="1">
        <f t="shared" si="19"/>
        <v>407</v>
      </c>
      <c r="L525" s="1">
        <f>17*22</f>
        <v>374</v>
      </c>
    </row>
    <row r="526" spans="1:12" x14ac:dyDescent="0.25">
      <c r="A526" s="1">
        <v>1669</v>
      </c>
      <c r="B526" s="1" t="s">
        <v>3</v>
      </c>
      <c r="C526" s="1">
        <v>0</v>
      </c>
      <c r="D526" s="1">
        <v>613.74240699999996</v>
      </c>
      <c r="E526" s="1" t="s">
        <v>9</v>
      </c>
      <c r="F526" s="1">
        <f t="shared" si="15"/>
        <v>693</v>
      </c>
      <c r="G526" s="59">
        <f t="shared" si="16"/>
        <v>1.594136122077922</v>
      </c>
      <c r="H526" s="1" t="str">
        <f t="shared" si="17"/>
        <v>Rendah</v>
      </c>
      <c r="I526" s="57"/>
      <c r="J526" s="1">
        <f t="shared" si="18"/>
        <v>693</v>
      </c>
      <c r="K526" s="1">
        <f t="shared" si="19"/>
        <v>363</v>
      </c>
      <c r="L526" s="1">
        <f>22*15</f>
        <v>330</v>
      </c>
    </row>
    <row r="527" spans="1:12" x14ac:dyDescent="0.25">
      <c r="A527" s="1">
        <v>1670</v>
      </c>
      <c r="B527" s="1" t="s">
        <v>3</v>
      </c>
      <c r="C527" s="1">
        <v>0</v>
      </c>
      <c r="D527" s="1">
        <v>462.87265000000002</v>
      </c>
      <c r="E527" s="1" t="s">
        <v>9</v>
      </c>
      <c r="F527" s="1">
        <f t="shared" si="15"/>
        <v>2413</v>
      </c>
      <c r="G527" s="59">
        <f t="shared" si="16"/>
        <v>0.34528419809365934</v>
      </c>
      <c r="H527" s="1" t="str">
        <f t="shared" si="17"/>
        <v>Rendah</v>
      </c>
      <c r="I527" s="57"/>
      <c r="J527" s="1">
        <f t="shared" si="18"/>
        <v>2413</v>
      </c>
      <c r="K527" s="1">
        <f t="shared" si="19"/>
        <v>1223</v>
      </c>
      <c r="L527" s="1">
        <f>34*35</f>
        <v>1190</v>
      </c>
    </row>
    <row r="528" spans="1:12" x14ac:dyDescent="0.25">
      <c r="A528" s="1">
        <v>1672</v>
      </c>
      <c r="B528" s="1" t="s">
        <v>3</v>
      </c>
      <c r="C528" s="1">
        <v>0</v>
      </c>
      <c r="D528" s="1">
        <v>231.754671</v>
      </c>
      <c r="E528" s="1" t="s">
        <v>9</v>
      </c>
      <c r="F528" s="1">
        <f t="shared" si="15"/>
        <v>4011</v>
      </c>
      <c r="G528" s="59">
        <f t="shared" si="16"/>
        <v>0.10400359207180254</v>
      </c>
      <c r="H528" s="1" t="str">
        <f t="shared" si="17"/>
        <v>Rendah</v>
      </c>
      <c r="I528" s="57"/>
      <c r="J528" s="1">
        <f t="shared" si="18"/>
        <v>4011</v>
      </c>
      <c r="K528" s="1">
        <f t="shared" si="19"/>
        <v>2022</v>
      </c>
      <c r="L528" s="1">
        <f>51*39</f>
        <v>1989</v>
      </c>
    </row>
    <row r="529" spans="1:12" x14ac:dyDescent="0.25">
      <c r="A529" s="1">
        <v>1674</v>
      </c>
      <c r="B529" s="1" t="s">
        <v>3</v>
      </c>
      <c r="C529" s="1">
        <v>0</v>
      </c>
      <c r="D529" s="1">
        <v>202.36366799999999</v>
      </c>
      <c r="E529" s="1" t="s">
        <v>9</v>
      </c>
      <c r="F529" s="1">
        <f t="shared" si="15"/>
        <v>1633</v>
      </c>
      <c r="G529" s="59">
        <f t="shared" si="16"/>
        <v>0.22305854402939376</v>
      </c>
      <c r="H529" s="1" t="str">
        <f t="shared" si="17"/>
        <v>Rendah</v>
      </c>
      <c r="I529" s="57"/>
      <c r="J529" s="1">
        <f t="shared" si="18"/>
        <v>1633</v>
      </c>
      <c r="K529" s="1">
        <f t="shared" si="19"/>
        <v>833</v>
      </c>
      <c r="L529" s="1">
        <f>50*16</f>
        <v>800</v>
      </c>
    </row>
    <row r="530" spans="1:12" x14ac:dyDescent="0.25">
      <c r="A530" s="1">
        <v>1676</v>
      </c>
      <c r="B530" s="1" t="s">
        <v>3</v>
      </c>
      <c r="C530" s="1">
        <v>0</v>
      </c>
      <c r="D530" s="1">
        <v>393.88318400000003</v>
      </c>
      <c r="E530" s="1" t="s">
        <v>9</v>
      </c>
      <c r="F530" s="1">
        <f t="shared" si="15"/>
        <v>297</v>
      </c>
      <c r="G530" s="59">
        <f t="shared" si="16"/>
        <v>2.3871708121212123</v>
      </c>
      <c r="H530" s="1" t="str">
        <f t="shared" si="17"/>
        <v>Tinggi</v>
      </c>
      <c r="I530" s="57"/>
      <c r="J530" s="1">
        <f t="shared" si="18"/>
        <v>297</v>
      </c>
      <c r="K530" s="1">
        <f t="shared" si="19"/>
        <v>165</v>
      </c>
      <c r="L530" s="1">
        <f>12*11</f>
        <v>132</v>
      </c>
    </row>
    <row r="531" spans="1:12" x14ac:dyDescent="0.25">
      <c r="A531" s="1">
        <v>1678</v>
      </c>
      <c r="B531" s="1" t="s">
        <v>3</v>
      </c>
      <c r="C531" s="1">
        <v>0</v>
      </c>
      <c r="D531" s="1">
        <v>194.758454</v>
      </c>
      <c r="E531" s="1" t="s">
        <v>9</v>
      </c>
      <c r="F531" s="1">
        <f t="shared" si="15"/>
        <v>273</v>
      </c>
      <c r="G531" s="59">
        <f t="shared" si="16"/>
        <v>1.2841216747252748</v>
      </c>
      <c r="H531" s="1" t="str">
        <f t="shared" si="17"/>
        <v>Rendah</v>
      </c>
      <c r="I531" s="57"/>
      <c r="J531" s="1">
        <f t="shared" si="18"/>
        <v>273</v>
      </c>
      <c r="K531" s="1">
        <f t="shared" si="19"/>
        <v>153</v>
      </c>
      <c r="L531" s="1">
        <f>10*12</f>
        <v>120</v>
      </c>
    </row>
    <row r="532" spans="1:12" x14ac:dyDescent="0.25">
      <c r="A532" s="1">
        <v>1679</v>
      </c>
      <c r="B532" s="1" t="s">
        <v>3</v>
      </c>
      <c r="C532" s="1">
        <v>0</v>
      </c>
      <c r="D532" s="1">
        <v>69.803006999999994</v>
      </c>
      <c r="E532" s="1" t="s">
        <v>9</v>
      </c>
      <c r="F532" s="1">
        <f t="shared" si="15"/>
        <v>195</v>
      </c>
      <c r="G532" s="59">
        <f t="shared" si="16"/>
        <v>0.64433544923076913</v>
      </c>
      <c r="H532" s="1" t="str">
        <f t="shared" si="17"/>
        <v>Rendah</v>
      </c>
      <c r="I532" s="57"/>
      <c r="J532" s="1">
        <f t="shared" si="18"/>
        <v>195</v>
      </c>
      <c r="K532" s="1">
        <f t="shared" si="19"/>
        <v>114</v>
      </c>
      <c r="L532" s="1">
        <f>9*9</f>
        <v>81</v>
      </c>
    </row>
    <row r="533" spans="1:12" x14ac:dyDescent="0.25">
      <c r="A533" s="1">
        <v>1680</v>
      </c>
      <c r="B533" s="1" t="s">
        <v>3</v>
      </c>
      <c r="C533" s="1">
        <v>0</v>
      </c>
      <c r="D533" s="1">
        <v>55.656736000000002</v>
      </c>
      <c r="E533" s="1" t="s">
        <v>9</v>
      </c>
      <c r="F533" s="1">
        <f t="shared" si="15"/>
        <v>339</v>
      </c>
      <c r="G533" s="59">
        <f t="shared" si="16"/>
        <v>0.29552249203539827</v>
      </c>
      <c r="H533" s="1" t="str">
        <f t="shared" si="17"/>
        <v>Rendah</v>
      </c>
      <c r="I533" s="57"/>
      <c r="J533" s="1">
        <f t="shared" si="18"/>
        <v>339</v>
      </c>
      <c r="K533" s="1">
        <f t="shared" si="19"/>
        <v>186</v>
      </c>
      <c r="L533" s="1">
        <f>17*9</f>
        <v>153</v>
      </c>
    </row>
    <row r="534" spans="1:12" x14ac:dyDescent="0.25">
      <c r="A534" s="1">
        <v>1681</v>
      </c>
      <c r="B534" s="1" t="s">
        <v>3</v>
      </c>
      <c r="C534" s="1">
        <v>0</v>
      </c>
      <c r="D534" s="1">
        <v>223.36234200000001</v>
      </c>
      <c r="E534" s="1" t="s">
        <v>9</v>
      </c>
      <c r="F534" s="1">
        <f t="shared" si="15"/>
        <v>2895</v>
      </c>
      <c r="G534" s="59">
        <f t="shared" si="16"/>
        <v>0.13887814010362695</v>
      </c>
      <c r="H534" s="1" t="str">
        <f t="shared" si="17"/>
        <v>Rendah</v>
      </c>
      <c r="I534" s="57"/>
      <c r="J534" s="1">
        <f t="shared" si="18"/>
        <v>2895</v>
      </c>
      <c r="K534" s="1">
        <f t="shared" si="19"/>
        <v>1464</v>
      </c>
      <c r="L534" s="1">
        <f>53*27</f>
        <v>1431</v>
      </c>
    </row>
    <row r="535" spans="1:12" x14ac:dyDescent="0.25">
      <c r="A535" s="1">
        <v>1682</v>
      </c>
      <c r="B535" s="1" t="s">
        <v>3</v>
      </c>
      <c r="C535" s="1">
        <v>0</v>
      </c>
      <c r="D535" s="1">
        <v>205.947993</v>
      </c>
      <c r="E535" s="1" t="s">
        <v>9</v>
      </c>
      <c r="F535" s="1">
        <f t="shared" si="15"/>
        <v>579</v>
      </c>
      <c r="G535" s="59">
        <f t="shared" si="16"/>
        <v>0.64025282797927463</v>
      </c>
      <c r="H535" s="1" t="str">
        <f t="shared" si="17"/>
        <v>Rendah</v>
      </c>
      <c r="I535" s="57"/>
      <c r="J535" s="1">
        <f t="shared" si="18"/>
        <v>579</v>
      </c>
      <c r="K535" s="1">
        <f t="shared" si="19"/>
        <v>306</v>
      </c>
      <c r="L535" s="1">
        <f>13*21</f>
        <v>273</v>
      </c>
    </row>
    <row r="536" spans="1:12" x14ac:dyDescent="0.25">
      <c r="A536" s="1">
        <v>1683</v>
      </c>
      <c r="B536" s="1" t="s">
        <v>3</v>
      </c>
      <c r="C536" s="1">
        <v>0</v>
      </c>
      <c r="D536" s="1">
        <v>86.769327000000004</v>
      </c>
      <c r="E536" s="1" t="s">
        <v>9</v>
      </c>
      <c r="F536" s="1">
        <f t="shared" si="15"/>
        <v>723</v>
      </c>
      <c r="G536" s="59">
        <f t="shared" si="16"/>
        <v>0.21602322074688798</v>
      </c>
      <c r="H536" s="1" t="str">
        <f t="shared" si="17"/>
        <v>Rendah</v>
      </c>
      <c r="I536" s="57"/>
      <c r="J536" s="1">
        <f t="shared" si="18"/>
        <v>723</v>
      </c>
      <c r="K536" s="1">
        <f t="shared" si="19"/>
        <v>378</v>
      </c>
      <c r="L536" s="1">
        <f>15*23</f>
        <v>345</v>
      </c>
    </row>
    <row r="537" spans="1:12" x14ac:dyDescent="0.25">
      <c r="A537" s="1">
        <v>1684</v>
      </c>
      <c r="B537" s="1" t="s">
        <v>3</v>
      </c>
      <c r="C537" s="1">
        <v>0</v>
      </c>
      <c r="D537" s="1">
        <v>161.184326</v>
      </c>
      <c r="E537" s="1" t="s">
        <v>9</v>
      </c>
      <c r="F537" s="1">
        <f t="shared" si="15"/>
        <v>1353</v>
      </c>
      <c r="G537" s="59">
        <f t="shared" si="16"/>
        <v>0.21443591042128601</v>
      </c>
      <c r="H537" s="1" t="str">
        <f t="shared" si="17"/>
        <v>Rendah</v>
      </c>
      <c r="I537" s="57"/>
      <c r="J537" s="1">
        <f t="shared" si="18"/>
        <v>1353</v>
      </c>
      <c r="K537" s="1">
        <f t="shared" si="19"/>
        <v>693</v>
      </c>
      <c r="L537" s="1">
        <f>30*22</f>
        <v>660</v>
      </c>
    </row>
    <row r="538" spans="1:12" x14ac:dyDescent="0.25">
      <c r="A538" s="1">
        <v>1689</v>
      </c>
      <c r="B538" s="1" t="s">
        <v>3</v>
      </c>
      <c r="C538" s="1">
        <v>0</v>
      </c>
      <c r="D538" s="1">
        <v>1673.0152189999999</v>
      </c>
      <c r="E538" s="1" t="s">
        <v>9</v>
      </c>
      <c r="F538" s="1">
        <f t="shared" si="15"/>
        <v>353</v>
      </c>
      <c r="G538" s="59">
        <f t="shared" si="16"/>
        <v>8.5309557909348435</v>
      </c>
      <c r="H538" s="1" t="str">
        <f t="shared" si="17"/>
        <v>Tinggi</v>
      </c>
      <c r="I538" s="57"/>
      <c r="J538" s="1">
        <f t="shared" si="18"/>
        <v>353</v>
      </c>
      <c r="K538" s="1">
        <f t="shared" si="19"/>
        <v>193</v>
      </c>
      <c r="L538" s="1">
        <f>16*10</f>
        <v>160</v>
      </c>
    </row>
    <row r="539" spans="1:12" x14ac:dyDescent="0.25">
      <c r="A539" s="1">
        <v>1690</v>
      </c>
      <c r="B539" s="1" t="s">
        <v>3</v>
      </c>
      <c r="C539" s="1">
        <v>0</v>
      </c>
      <c r="D539" s="1">
        <v>751.69841199999996</v>
      </c>
      <c r="E539" s="1" t="s">
        <v>9</v>
      </c>
      <c r="F539" s="1">
        <f t="shared" si="15"/>
        <v>1433</v>
      </c>
      <c r="G539" s="59">
        <f t="shared" si="16"/>
        <v>0.94421293900907188</v>
      </c>
      <c r="H539" s="1" t="str">
        <f t="shared" si="17"/>
        <v>Rendah</v>
      </c>
      <c r="I539" s="57"/>
      <c r="J539" s="1">
        <f t="shared" si="18"/>
        <v>1433</v>
      </c>
      <c r="K539" s="1">
        <f t="shared" si="19"/>
        <v>733</v>
      </c>
      <c r="L539" s="1">
        <f>28*25</f>
        <v>700</v>
      </c>
    </row>
    <row r="540" spans="1:12" x14ac:dyDescent="0.25">
      <c r="A540" s="1">
        <v>1737</v>
      </c>
      <c r="B540" s="1" t="s">
        <v>3</v>
      </c>
      <c r="C540" s="1">
        <v>0</v>
      </c>
      <c r="D540" s="1">
        <v>369.24531999999999</v>
      </c>
      <c r="E540" s="1" t="s">
        <v>9</v>
      </c>
      <c r="F540" s="1">
        <f t="shared" si="15"/>
        <v>781</v>
      </c>
      <c r="G540" s="59">
        <f t="shared" si="16"/>
        <v>0.85101354161331622</v>
      </c>
      <c r="H540" s="1" t="str">
        <f t="shared" si="17"/>
        <v>Rendah</v>
      </c>
      <c r="I540" s="57"/>
      <c r="J540" s="1">
        <f t="shared" si="18"/>
        <v>781</v>
      </c>
      <c r="K540" s="1">
        <f t="shared" si="19"/>
        <v>407</v>
      </c>
      <c r="L540" s="1">
        <f>22*17</f>
        <v>374</v>
      </c>
    </row>
    <row r="541" spans="1:12" x14ac:dyDescent="0.25">
      <c r="A541" s="1">
        <v>1738</v>
      </c>
      <c r="B541" s="1" t="s">
        <v>3</v>
      </c>
      <c r="C541" s="1">
        <v>0</v>
      </c>
      <c r="D541" s="1">
        <v>120.652963</v>
      </c>
      <c r="E541" s="1" t="s">
        <v>9</v>
      </c>
      <c r="F541" s="1">
        <f t="shared" si="15"/>
        <v>1433</v>
      </c>
      <c r="G541" s="59">
        <f t="shared" si="16"/>
        <v>0.15155291933007675</v>
      </c>
      <c r="H541" s="1" t="str">
        <f t="shared" si="17"/>
        <v>Rendah</v>
      </c>
      <c r="I541" s="57"/>
      <c r="J541" s="1">
        <f t="shared" si="18"/>
        <v>1433</v>
      </c>
      <c r="K541" s="1">
        <f t="shared" si="19"/>
        <v>733</v>
      </c>
      <c r="L541" s="1">
        <f>28*25</f>
        <v>700</v>
      </c>
    </row>
    <row r="542" spans="1:12" x14ac:dyDescent="0.25">
      <c r="A542" s="1">
        <v>1739</v>
      </c>
      <c r="B542" s="1" t="s">
        <v>3</v>
      </c>
      <c r="C542" s="1">
        <v>0</v>
      </c>
      <c r="D542" s="1">
        <v>65.971654000000001</v>
      </c>
      <c r="E542" s="1" t="s">
        <v>9</v>
      </c>
      <c r="F542" s="1">
        <f t="shared" si="15"/>
        <v>141</v>
      </c>
      <c r="G542" s="59">
        <f t="shared" si="16"/>
        <v>0.8421913276595745</v>
      </c>
      <c r="H542" s="1" t="str">
        <f t="shared" si="17"/>
        <v>Rendah</v>
      </c>
      <c r="I542" s="57"/>
      <c r="J542" s="1">
        <f t="shared" si="18"/>
        <v>141</v>
      </c>
      <c r="K542" s="1">
        <f t="shared" si="19"/>
        <v>87</v>
      </c>
      <c r="L542" s="1">
        <f>54</f>
        <v>54</v>
      </c>
    </row>
    <row r="543" spans="1:12" x14ac:dyDescent="0.25">
      <c r="A543" s="1">
        <v>1740</v>
      </c>
      <c r="B543" s="1" t="s">
        <v>3</v>
      </c>
      <c r="C543" s="1">
        <v>0</v>
      </c>
      <c r="D543" s="1">
        <v>60.61</v>
      </c>
      <c r="E543" s="1" t="s">
        <v>9</v>
      </c>
      <c r="F543" s="1">
        <f t="shared" si="15"/>
        <v>1353</v>
      </c>
      <c r="G543" s="59">
        <f t="shared" si="16"/>
        <v>8.0634146341463417E-2</v>
      </c>
      <c r="H543" s="1" t="str">
        <f t="shared" si="17"/>
        <v>Rendah</v>
      </c>
      <c r="I543" s="57"/>
      <c r="J543" s="1">
        <f t="shared" si="18"/>
        <v>1353</v>
      </c>
      <c r="K543" s="1">
        <f t="shared" si="19"/>
        <v>693</v>
      </c>
      <c r="L543" s="1">
        <f>30*22</f>
        <v>660</v>
      </c>
    </row>
    <row r="544" spans="1:12" x14ac:dyDescent="0.25">
      <c r="A544" s="1">
        <v>1741</v>
      </c>
      <c r="B544" s="1" t="s">
        <v>3</v>
      </c>
      <c r="C544" s="1">
        <v>0</v>
      </c>
      <c r="D544" s="1">
        <v>254.76046400000001</v>
      </c>
      <c r="E544" s="1" t="s">
        <v>9</v>
      </c>
      <c r="F544" s="1">
        <f t="shared" si="15"/>
        <v>627</v>
      </c>
      <c r="G544" s="59">
        <f t="shared" si="16"/>
        <v>0.73136975311004793</v>
      </c>
      <c r="H544" s="1" t="str">
        <f t="shared" si="17"/>
        <v>Rendah</v>
      </c>
      <c r="I544" s="57"/>
      <c r="J544" s="1">
        <f t="shared" si="18"/>
        <v>627</v>
      </c>
      <c r="K544" s="1">
        <f t="shared" si="19"/>
        <v>330</v>
      </c>
      <c r="L544" s="1">
        <f>27*11</f>
        <v>297</v>
      </c>
    </row>
    <row r="545" spans="1:12" x14ac:dyDescent="0.25">
      <c r="A545" s="1">
        <v>1742</v>
      </c>
      <c r="B545" s="1" t="s">
        <v>3</v>
      </c>
      <c r="C545" s="1">
        <v>0</v>
      </c>
      <c r="D545" s="1">
        <v>521.52952100000005</v>
      </c>
      <c r="E545" s="1" t="s">
        <v>9</v>
      </c>
      <c r="F545" s="1">
        <f t="shared" si="15"/>
        <v>537</v>
      </c>
      <c r="G545" s="59">
        <f t="shared" si="16"/>
        <v>1.7481436458100561</v>
      </c>
      <c r="H545" s="1" t="str">
        <f t="shared" si="17"/>
        <v>Rendah</v>
      </c>
      <c r="I545" s="57"/>
      <c r="J545" s="1">
        <f t="shared" si="18"/>
        <v>537</v>
      </c>
      <c r="K545" s="1">
        <f t="shared" si="19"/>
        <v>285</v>
      </c>
      <c r="L545" s="1">
        <f>14*18</f>
        <v>252</v>
      </c>
    </row>
    <row r="546" spans="1:12" x14ac:dyDescent="0.25">
      <c r="A546" s="1">
        <v>1743</v>
      </c>
      <c r="B546" s="1" t="s">
        <v>3</v>
      </c>
      <c r="C546" s="1">
        <v>0</v>
      </c>
      <c r="D546" s="1">
        <v>127.72483</v>
      </c>
      <c r="E546" s="1" t="s">
        <v>9</v>
      </c>
      <c r="F546" s="1">
        <f t="shared" si="15"/>
        <v>3897</v>
      </c>
      <c r="G546" s="59">
        <f t="shared" si="16"/>
        <v>5.8995302540415705E-2</v>
      </c>
      <c r="H546" s="1" t="str">
        <f t="shared" si="17"/>
        <v>Rendah</v>
      </c>
      <c r="I546" s="57"/>
      <c r="J546" s="1">
        <f t="shared" si="18"/>
        <v>3897</v>
      </c>
      <c r="K546" s="1">
        <f t="shared" si="19"/>
        <v>1965</v>
      </c>
      <c r="L546" s="1">
        <f>42*46</f>
        <v>1932</v>
      </c>
    </row>
    <row r="547" spans="1:12" x14ac:dyDescent="0.25">
      <c r="A547" s="1">
        <v>1744</v>
      </c>
      <c r="B547" s="1" t="s">
        <v>3</v>
      </c>
      <c r="C547" s="1">
        <v>0</v>
      </c>
      <c r="D547" s="1">
        <v>717.93238399999996</v>
      </c>
      <c r="E547" s="1" t="s">
        <v>9</v>
      </c>
      <c r="F547" s="1">
        <f t="shared" si="15"/>
        <v>313</v>
      </c>
      <c r="G547" s="59">
        <f t="shared" si="16"/>
        <v>4.1286846364217249</v>
      </c>
      <c r="H547" s="1" t="str">
        <f t="shared" si="17"/>
        <v>Tinggi</v>
      </c>
      <c r="I547" s="57"/>
      <c r="J547" s="1">
        <f t="shared" si="18"/>
        <v>313</v>
      </c>
      <c r="K547" s="1">
        <f t="shared" si="19"/>
        <v>173</v>
      </c>
      <c r="L547" s="1">
        <f>14*10</f>
        <v>140</v>
      </c>
    </row>
    <row r="548" spans="1:12" hidden="1" x14ac:dyDescent="0.25">
      <c r="A548">
        <v>1171</v>
      </c>
      <c r="B548" t="s">
        <v>3</v>
      </c>
      <c r="C548">
        <v>0</v>
      </c>
      <c r="D548">
        <v>636.69482200000004</v>
      </c>
      <c r="E548" t="s">
        <v>11</v>
      </c>
      <c r="I548"/>
      <c r="L548">
        <f>23*11</f>
        <v>253</v>
      </c>
    </row>
    <row r="549" spans="1:12" hidden="1" x14ac:dyDescent="0.25">
      <c r="A549">
        <v>1500</v>
      </c>
      <c r="B549" t="s">
        <v>3</v>
      </c>
      <c r="C549">
        <v>0</v>
      </c>
      <c r="D549">
        <v>74.668678</v>
      </c>
      <c r="E549" t="s">
        <v>11</v>
      </c>
      <c r="I549"/>
      <c r="L549">
        <f>14*19</f>
        <v>266</v>
      </c>
    </row>
    <row r="550" spans="1:12" hidden="1" x14ac:dyDescent="0.25">
      <c r="A550">
        <v>1692</v>
      </c>
      <c r="B550" t="s">
        <v>3</v>
      </c>
      <c r="C550">
        <v>0</v>
      </c>
      <c r="D550">
        <v>168.36111199999999</v>
      </c>
      <c r="E550" t="s">
        <v>11</v>
      </c>
      <c r="I550"/>
      <c r="L550">
        <f>23*10</f>
        <v>230</v>
      </c>
    </row>
    <row r="552" spans="1:12" x14ac:dyDescent="0.25">
      <c r="D552">
        <f>SUM(D305:D547)</f>
        <v>60222.757444999988</v>
      </c>
    </row>
    <row r="554" spans="1:12" x14ac:dyDescent="0.25">
      <c r="F554" s="2" t="s">
        <v>78</v>
      </c>
      <c r="G554" s="2"/>
    </row>
    <row r="555" spans="1:12" x14ac:dyDescent="0.25">
      <c r="F555" s="2" t="s">
        <v>79</v>
      </c>
      <c r="G555" s="2"/>
    </row>
    <row r="558" spans="1:12" x14ac:dyDescent="0.25">
      <c r="F558" s="189" t="s">
        <v>30</v>
      </c>
      <c r="G558" s="190"/>
    </row>
    <row r="559" spans="1:12" x14ac:dyDescent="0.25">
      <c r="F559" s="14" t="s">
        <v>80</v>
      </c>
      <c r="G559" s="14" t="s">
        <v>31</v>
      </c>
    </row>
    <row r="560" spans="1:12" x14ac:dyDescent="0.25">
      <c r="F560" s="14" t="s">
        <v>81</v>
      </c>
      <c r="G560" s="14" t="s">
        <v>32</v>
      </c>
    </row>
    <row r="561" spans="6:7" x14ac:dyDescent="0.25">
      <c r="F561" s="14" t="s">
        <v>82</v>
      </c>
      <c r="G561" s="14" t="s">
        <v>33</v>
      </c>
    </row>
    <row r="562" spans="6:7" x14ac:dyDescent="0.25">
      <c r="F562" s="89" t="s">
        <v>90</v>
      </c>
      <c r="G562" s="82"/>
    </row>
    <row r="565" spans="6:7" x14ac:dyDescent="0.25">
      <c r="F565" t="str">
        <f>IF(G316&gt;2,"Tinggi",IF(AND(G316&gt;1.8,F270&lt;2),"Sedang",IF(AND(G316&gt;0,G316&lt;1.8),"Rendah","Rendah")))</f>
        <v>Rendah</v>
      </c>
    </row>
  </sheetData>
  <autoFilter ref="A3:E550">
    <filterColumn colId="4">
      <filters>
        <filter val="Perdagangan dan Jasa"/>
      </filters>
    </filterColumn>
  </autoFilter>
  <mergeCells count="1">
    <mergeCell ref="F558:G55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685"/>
  <sheetViews>
    <sheetView zoomScale="85" zoomScaleNormal="85" workbookViewId="0">
      <selection activeCell="H356" sqref="H356:H658"/>
    </sheetView>
  </sheetViews>
  <sheetFormatPr defaultRowHeight="15" x14ac:dyDescent="0.25"/>
  <cols>
    <col min="4" max="4" width="12" bestFit="1" customWidth="1"/>
    <col min="5" max="5" width="23.85546875" bestFit="1" customWidth="1"/>
    <col min="6" max="6" width="31.7109375" customWidth="1"/>
    <col min="7" max="7" width="13.42578125" customWidth="1"/>
    <col min="8" max="8" width="9.85546875" bestFit="1" customWidth="1"/>
    <col min="9" max="10" width="9.85546875" customWidth="1"/>
    <col min="11" max="11" width="16.7109375" customWidth="1"/>
  </cols>
  <sheetData>
    <row r="1" spans="1:13" x14ac:dyDescent="0.25">
      <c r="A1" s="44" t="s">
        <v>75</v>
      </c>
      <c r="K1" s="2" t="s">
        <v>89</v>
      </c>
    </row>
    <row r="3" spans="1:13" ht="45" x14ac:dyDescent="0.25">
      <c r="A3" s="81" t="s">
        <v>0</v>
      </c>
      <c r="B3" s="81" t="s">
        <v>1</v>
      </c>
      <c r="C3" s="81" t="s">
        <v>2</v>
      </c>
      <c r="D3" s="81" t="s">
        <v>63</v>
      </c>
      <c r="E3" s="81" t="s">
        <v>5</v>
      </c>
      <c r="F3" s="80" t="s">
        <v>65</v>
      </c>
      <c r="G3" s="81" t="s">
        <v>64</v>
      </c>
      <c r="H3" s="81" t="s">
        <v>30</v>
      </c>
      <c r="I3" s="88"/>
      <c r="J3" s="88"/>
      <c r="K3" s="85" t="s">
        <v>86</v>
      </c>
      <c r="L3" s="86" t="s">
        <v>87</v>
      </c>
      <c r="M3" s="86" t="s">
        <v>88</v>
      </c>
    </row>
    <row r="4" spans="1:13" hidden="1" x14ac:dyDescent="0.25">
      <c r="A4" s="1">
        <v>2583</v>
      </c>
      <c r="B4" s="1" t="s">
        <v>3</v>
      </c>
      <c r="C4" s="1">
        <v>0</v>
      </c>
      <c r="D4" s="1">
        <v>801.40029200000004</v>
      </c>
      <c r="E4" s="1" t="s">
        <v>6</v>
      </c>
      <c r="F4" s="1"/>
      <c r="G4" s="1"/>
      <c r="H4" s="1"/>
      <c r="I4" s="6"/>
      <c r="J4" s="6"/>
    </row>
    <row r="5" spans="1:13" hidden="1" x14ac:dyDescent="0.25">
      <c r="A5" s="1">
        <v>2584</v>
      </c>
      <c r="B5" s="1" t="s">
        <v>3</v>
      </c>
      <c r="C5" s="1">
        <v>0</v>
      </c>
      <c r="D5" s="1">
        <v>222.7295</v>
      </c>
      <c r="E5" s="1" t="s">
        <v>6</v>
      </c>
      <c r="F5" s="1"/>
      <c r="G5" s="1"/>
      <c r="H5" s="1"/>
      <c r="I5" s="6"/>
      <c r="J5" s="6"/>
    </row>
    <row r="6" spans="1:13" hidden="1" x14ac:dyDescent="0.25">
      <c r="A6" s="1">
        <v>2585</v>
      </c>
      <c r="B6" s="1" t="s">
        <v>3</v>
      </c>
      <c r="C6" s="1">
        <v>0</v>
      </c>
      <c r="D6" s="1">
        <v>448.99983400000002</v>
      </c>
      <c r="E6" s="1" t="s">
        <v>6</v>
      </c>
      <c r="F6" s="1"/>
      <c r="G6" s="1"/>
      <c r="H6" s="1"/>
      <c r="I6" s="6"/>
      <c r="J6" s="6"/>
    </row>
    <row r="7" spans="1:13" hidden="1" x14ac:dyDescent="0.25">
      <c r="A7" s="1">
        <v>2586</v>
      </c>
      <c r="B7" s="1" t="s">
        <v>3</v>
      </c>
      <c r="C7" s="1">
        <v>0</v>
      </c>
      <c r="D7" s="1">
        <v>334.54770500000001</v>
      </c>
      <c r="E7" s="1" t="s">
        <v>6</v>
      </c>
      <c r="F7" s="1"/>
      <c r="G7" s="1"/>
      <c r="H7" s="1"/>
      <c r="I7" s="6"/>
      <c r="J7" s="6"/>
    </row>
    <row r="8" spans="1:13" hidden="1" x14ac:dyDescent="0.25">
      <c r="A8" s="1">
        <v>1360</v>
      </c>
      <c r="B8" s="1" t="s">
        <v>3</v>
      </c>
      <c r="C8" s="1">
        <v>0</v>
      </c>
      <c r="D8" s="1">
        <v>951.39359200000001</v>
      </c>
      <c r="E8" s="1" t="s">
        <v>8</v>
      </c>
      <c r="F8" s="1"/>
      <c r="G8" s="1"/>
      <c r="H8" s="1"/>
      <c r="I8" s="6"/>
      <c r="J8" s="6"/>
    </row>
    <row r="9" spans="1:13" hidden="1" x14ac:dyDescent="0.25">
      <c r="A9" s="1">
        <v>1481</v>
      </c>
      <c r="B9" s="1" t="s">
        <v>3</v>
      </c>
      <c r="C9" s="1">
        <v>0</v>
      </c>
      <c r="D9" s="1">
        <v>251.989069</v>
      </c>
      <c r="E9" s="1" t="s">
        <v>8</v>
      </c>
      <c r="F9" s="1"/>
      <c r="G9" s="1"/>
      <c r="H9" s="1"/>
      <c r="I9" s="6"/>
      <c r="J9" s="6"/>
    </row>
    <row r="10" spans="1:13" hidden="1" x14ac:dyDescent="0.25">
      <c r="A10" s="1">
        <v>1482</v>
      </c>
      <c r="B10" s="1" t="s">
        <v>3</v>
      </c>
      <c r="C10" s="1">
        <v>0</v>
      </c>
      <c r="D10" s="1">
        <v>146.4067</v>
      </c>
      <c r="E10" s="1" t="s">
        <v>8</v>
      </c>
      <c r="F10" s="1"/>
      <c r="G10" s="1"/>
      <c r="H10" s="1"/>
      <c r="I10" s="6"/>
      <c r="J10" s="6"/>
    </row>
    <row r="11" spans="1:13" hidden="1" x14ac:dyDescent="0.25">
      <c r="A11" s="1">
        <v>1483</v>
      </c>
      <c r="B11" s="1" t="s">
        <v>3</v>
      </c>
      <c r="C11" s="1">
        <v>0</v>
      </c>
      <c r="D11" s="1">
        <v>129.901974</v>
      </c>
      <c r="E11" s="1" t="s">
        <v>8</v>
      </c>
      <c r="F11" s="1"/>
      <c r="G11" s="1"/>
      <c r="H11" s="1"/>
      <c r="I11" s="6"/>
      <c r="J11" s="6"/>
    </row>
    <row r="12" spans="1:13" hidden="1" x14ac:dyDescent="0.25">
      <c r="A12" s="1">
        <v>1485</v>
      </c>
      <c r="B12" s="1" t="s">
        <v>3</v>
      </c>
      <c r="C12" s="1">
        <v>0</v>
      </c>
      <c r="D12" s="1">
        <v>222.38892799999999</v>
      </c>
      <c r="E12" s="1" t="s">
        <v>8</v>
      </c>
      <c r="F12" s="1"/>
      <c r="G12" s="1"/>
      <c r="H12" s="1"/>
      <c r="I12" s="6"/>
      <c r="J12" s="6"/>
    </row>
    <row r="13" spans="1:13" hidden="1" x14ac:dyDescent="0.25">
      <c r="A13" s="1">
        <v>1486</v>
      </c>
      <c r="B13" s="1" t="s">
        <v>3</v>
      </c>
      <c r="C13" s="1">
        <v>0</v>
      </c>
      <c r="D13" s="1">
        <v>159.63993600000001</v>
      </c>
      <c r="E13" s="1" t="s">
        <v>8</v>
      </c>
      <c r="F13" s="1"/>
      <c r="G13" s="1"/>
      <c r="H13" s="1"/>
      <c r="I13" s="6"/>
      <c r="J13" s="6"/>
    </row>
    <row r="14" spans="1:13" hidden="1" x14ac:dyDescent="0.25">
      <c r="A14" s="1">
        <v>1487</v>
      </c>
      <c r="B14" s="1" t="s">
        <v>3</v>
      </c>
      <c r="C14" s="1">
        <v>0</v>
      </c>
      <c r="D14" s="1">
        <v>470.97498400000001</v>
      </c>
      <c r="E14" s="1" t="s">
        <v>8</v>
      </c>
      <c r="F14" s="1"/>
      <c r="G14" s="1"/>
      <c r="H14" s="1"/>
      <c r="I14" s="6"/>
      <c r="J14" s="6"/>
    </row>
    <row r="15" spans="1:13" hidden="1" x14ac:dyDescent="0.25">
      <c r="A15" s="1">
        <v>1488</v>
      </c>
      <c r="B15" s="1" t="s">
        <v>3</v>
      </c>
      <c r="C15" s="1">
        <v>0</v>
      </c>
      <c r="D15" s="1">
        <v>150.75075000000001</v>
      </c>
      <c r="E15" s="1" t="s">
        <v>8</v>
      </c>
      <c r="F15" s="1"/>
      <c r="G15" s="1"/>
      <c r="H15" s="1"/>
      <c r="I15" s="6"/>
      <c r="J15" s="6"/>
    </row>
    <row r="16" spans="1:13" hidden="1" x14ac:dyDescent="0.25">
      <c r="A16" s="1">
        <v>1562</v>
      </c>
      <c r="B16" s="1" t="s">
        <v>3</v>
      </c>
      <c r="C16" s="1">
        <v>0</v>
      </c>
      <c r="D16" s="1">
        <v>422.81303100000002</v>
      </c>
      <c r="E16" s="1" t="s">
        <v>8</v>
      </c>
      <c r="F16" s="1"/>
      <c r="G16" s="1"/>
      <c r="H16" s="1"/>
      <c r="I16" s="6"/>
      <c r="J16" s="6"/>
    </row>
    <row r="17" spans="1:10" hidden="1" x14ac:dyDescent="0.25">
      <c r="A17" s="1">
        <v>1563</v>
      </c>
      <c r="B17" s="1" t="s">
        <v>3</v>
      </c>
      <c r="C17" s="1">
        <v>0</v>
      </c>
      <c r="D17" s="1">
        <v>106.00012099999999</v>
      </c>
      <c r="E17" s="1" t="s">
        <v>8</v>
      </c>
      <c r="F17" s="1"/>
      <c r="G17" s="1"/>
      <c r="H17" s="1"/>
      <c r="I17" s="6"/>
      <c r="J17" s="6"/>
    </row>
    <row r="18" spans="1:10" hidden="1" x14ac:dyDescent="0.25">
      <c r="A18" s="1">
        <v>1564</v>
      </c>
      <c r="B18" s="1" t="s">
        <v>3</v>
      </c>
      <c r="C18" s="1">
        <v>0</v>
      </c>
      <c r="D18" s="1">
        <v>245.348693</v>
      </c>
      <c r="E18" s="1" t="s">
        <v>8</v>
      </c>
      <c r="F18" s="1"/>
      <c r="G18" s="1"/>
      <c r="H18" s="1"/>
      <c r="I18" s="6"/>
      <c r="J18" s="6"/>
    </row>
    <row r="19" spans="1:10" hidden="1" x14ac:dyDescent="0.25">
      <c r="A19" s="1">
        <v>1565</v>
      </c>
      <c r="B19" s="1" t="s">
        <v>3</v>
      </c>
      <c r="C19" s="1">
        <v>0</v>
      </c>
      <c r="D19" s="1">
        <v>157.744474</v>
      </c>
      <c r="E19" s="1" t="s">
        <v>8</v>
      </c>
      <c r="F19" s="1"/>
      <c r="G19" s="1"/>
      <c r="H19" s="1"/>
      <c r="I19" s="6"/>
      <c r="J19" s="6"/>
    </row>
    <row r="20" spans="1:10" hidden="1" x14ac:dyDescent="0.25">
      <c r="A20" s="1">
        <v>1566</v>
      </c>
      <c r="B20" s="1" t="s">
        <v>3</v>
      </c>
      <c r="C20" s="1">
        <v>0</v>
      </c>
      <c r="D20" s="1">
        <v>225.773651</v>
      </c>
      <c r="E20" s="1" t="s">
        <v>8</v>
      </c>
      <c r="F20" s="1"/>
      <c r="G20" s="1"/>
      <c r="H20" s="1"/>
      <c r="I20" s="6"/>
      <c r="J20" s="6"/>
    </row>
    <row r="21" spans="1:10" hidden="1" x14ac:dyDescent="0.25">
      <c r="A21" s="1">
        <v>1568</v>
      </c>
      <c r="B21" s="1" t="s">
        <v>3</v>
      </c>
      <c r="C21" s="1">
        <v>0</v>
      </c>
      <c r="D21" s="1">
        <v>339.86368099999999</v>
      </c>
      <c r="E21" s="1" t="s">
        <v>8</v>
      </c>
      <c r="F21" s="1"/>
      <c r="G21" s="1"/>
      <c r="H21" s="1"/>
      <c r="I21" s="6"/>
      <c r="J21" s="6"/>
    </row>
    <row r="22" spans="1:10" hidden="1" x14ac:dyDescent="0.25">
      <c r="A22" s="1">
        <v>1570</v>
      </c>
      <c r="B22" s="1" t="s">
        <v>3</v>
      </c>
      <c r="C22" s="1">
        <v>0</v>
      </c>
      <c r="D22" s="1">
        <v>241.122514</v>
      </c>
      <c r="E22" s="1" t="s">
        <v>8</v>
      </c>
      <c r="F22" s="1"/>
      <c r="G22" s="1"/>
      <c r="H22" s="1"/>
      <c r="I22" s="6"/>
      <c r="J22" s="6"/>
    </row>
    <row r="23" spans="1:10" hidden="1" x14ac:dyDescent="0.25">
      <c r="A23" s="1">
        <v>1572</v>
      </c>
      <c r="B23" s="1" t="s">
        <v>3</v>
      </c>
      <c r="C23" s="1">
        <v>0</v>
      </c>
      <c r="D23" s="1">
        <v>152.971734</v>
      </c>
      <c r="E23" s="1" t="s">
        <v>8</v>
      </c>
      <c r="F23" s="1"/>
      <c r="G23" s="1"/>
      <c r="H23" s="1"/>
      <c r="I23" s="6"/>
      <c r="J23" s="6"/>
    </row>
    <row r="24" spans="1:10" hidden="1" x14ac:dyDescent="0.25">
      <c r="A24" s="1">
        <v>1573</v>
      </c>
      <c r="B24" s="1" t="s">
        <v>3</v>
      </c>
      <c r="C24" s="1">
        <v>0</v>
      </c>
      <c r="D24" s="1">
        <v>539.96532500000001</v>
      </c>
      <c r="E24" s="1" t="s">
        <v>8</v>
      </c>
      <c r="F24" s="1"/>
      <c r="G24" s="1"/>
      <c r="H24" s="1"/>
      <c r="I24" s="6"/>
      <c r="J24" s="6"/>
    </row>
    <row r="25" spans="1:10" hidden="1" x14ac:dyDescent="0.25">
      <c r="A25" s="1">
        <v>1575</v>
      </c>
      <c r="B25" s="1" t="s">
        <v>3</v>
      </c>
      <c r="C25" s="1">
        <v>0</v>
      </c>
      <c r="D25" s="1">
        <v>117.55735900000001</v>
      </c>
      <c r="E25" s="1" t="s">
        <v>8</v>
      </c>
      <c r="F25" s="1"/>
      <c r="G25" s="1"/>
      <c r="H25" s="1"/>
      <c r="I25" s="6"/>
      <c r="J25" s="6"/>
    </row>
    <row r="26" spans="1:10" hidden="1" x14ac:dyDescent="0.25">
      <c r="A26" s="1">
        <v>1577</v>
      </c>
      <c r="B26" s="1" t="s">
        <v>3</v>
      </c>
      <c r="C26" s="1">
        <v>0</v>
      </c>
      <c r="D26" s="1">
        <v>32.294530999999999</v>
      </c>
      <c r="E26" s="1" t="s">
        <v>8</v>
      </c>
      <c r="F26" s="1"/>
      <c r="G26" s="1"/>
      <c r="H26" s="1"/>
      <c r="I26" s="6"/>
      <c r="J26" s="6"/>
    </row>
    <row r="27" spans="1:10" hidden="1" x14ac:dyDescent="0.25">
      <c r="A27" s="1">
        <v>1578</v>
      </c>
      <c r="B27" s="1" t="s">
        <v>3</v>
      </c>
      <c r="C27" s="1">
        <v>0</v>
      </c>
      <c r="D27" s="1">
        <v>64.544259999999994</v>
      </c>
      <c r="E27" s="1" t="s">
        <v>8</v>
      </c>
      <c r="F27" s="1"/>
      <c r="G27" s="1"/>
      <c r="H27" s="1"/>
      <c r="I27" s="6"/>
      <c r="J27" s="6"/>
    </row>
    <row r="28" spans="1:10" hidden="1" x14ac:dyDescent="0.25">
      <c r="A28" s="1">
        <v>1579</v>
      </c>
      <c r="B28" s="1" t="s">
        <v>3</v>
      </c>
      <c r="C28" s="1">
        <v>0</v>
      </c>
      <c r="D28" s="1">
        <v>95.407546999999994</v>
      </c>
      <c r="E28" s="1" t="s">
        <v>8</v>
      </c>
      <c r="F28" s="1"/>
      <c r="G28" s="1"/>
      <c r="H28" s="1"/>
      <c r="I28" s="6"/>
      <c r="J28" s="6"/>
    </row>
    <row r="29" spans="1:10" hidden="1" x14ac:dyDescent="0.25">
      <c r="A29" s="1">
        <v>1580</v>
      </c>
      <c r="B29" s="1" t="s">
        <v>3</v>
      </c>
      <c r="C29" s="1">
        <v>0</v>
      </c>
      <c r="D29" s="1">
        <v>180.349403</v>
      </c>
      <c r="E29" s="1" t="s">
        <v>8</v>
      </c>
      <c r="F29" s="1"/>
      <c r="G29" s="1"/>
      <c r="H29" s="1"/>
      <c r="I29" s="6"/>
      <c r="J29" s="6"/>
    </row>
    <row r="30" spans="1:10" hidden="1" x14ac:dyDescent="0.25">
      <c r="A30" s="1">
        <v>1581</v>
      </c>
      <c r="B30" s="1" t="s">
        <v>3</v>
      </c>
      <c r="C30" s="1">
        <v>0</v>
      </c>
      <c r="D30" s="1">
        <v>233.018123</v>
      </c>
      <c r="E30" s="1" t="s">
        <v>8</v>
      </c>
      <c r="F30" s="1"/>
      <c r="G30" s="1"/>
      <c r="H30" s="1"/>
      <c r="I30" s="6"/>
      <c r="J30" s="6"/>
    </row>
    <row r="31" spans="1:10" hidden="1" x14ac:dyDescent="0.25">
      <c r="A31" s="1">
        <v>1582</v>
      </c>
      <c r="B31" s="1" t="s">
        <v>3</v>
      </c>
      <c r="C31" s="1">
        <v>0</v>
      </c>
      <c r="D31" s="1">
        <v>312.52066400000001</v>
      </c>
      <c r="E31" s="1" t="s">
        <v>8</v>
      </c>
      <c r="F31" s="1"/>
      <c r="G31" s="1"/>
      <c r="H31" s="1"/>
      <c r="I31" s="6"/>
      <c r="J31" s="6"/>
    </row>
    <row r="32" spans="1:10" hidden="1" x14ac:dyDescent="0.25">
      <c r="A32" s="1">
        <v>1583</v>
      </c>
      <c r="B32" s="1" t="s">
        <v>3</v>
      </c>
      <c r="C32" s="1">
        <v>0</v>
      </c>
      <c r="D32" s="1">
        <v>512.61320699999999</v>
      </c>
      <c r="E32" s="1" t="s">
        <v>8</v>
      </c>
      <c r="F32" s="1"/>
      <c r="G32" s="1"/>
      <c r="H32" s="1"/>
      <c r="I32" s="6"/>
      <c r="J32" s="6"/>
    </row>
    <row r="33" spans="1:10" hidden="1" x14ac:dyDescent="0.25">
      <c r="A33" s="1">
        <v>1584</v>
      </c>
      <c r="B33" s="1" t="s">
        <v>3</v>
      </c>
      <c r="C33" s="1">
        <v>0</v>
      </c>
      <c r="D33" s="1">
        <v>675.14515100000006</v>
      </c>
      <c r="E33" s="1" t="s">
        <v>8</v>
      </c>
      <c r="F33" s="1"/>
      <c r="G33" s="1"/>
      <c r="H33" s="1"/>
      <c r="I33" s="6"/>
      <c r="J33" s="6"/>
    </row>
    <row r="34" spans="1:10" hidden="1" x14ac:dyDescent="0.25">
      <c r="A34" s="1">
        <v>1585</v>
      </c>
      <c r="B34" s="1" t="s">
        <v>3</v>
      </c>
      <c r="C34" s="1">
        <v>0</v>
      </c>
      <c r="D34" s="1">
        <v>326.761616</v>
      </c>
      <c r="E34" s="1" t="s">
        <v>8</v>
      </c>
      <c r="F34" s="1"/>
      <c r="G34" s="1"/>
      <c r="H34" s="1"/>
      <c r="I34" s="6"/>
      <c r="J34" s="6"/>
    </row>
    <row r="35" spans="1:10" hidden="1" x14ac:dyDescent="0.25">
      <c r="A35" s="1">
        <v>1586</v>
      </c>
      <c r="B35" s="1" t="s">
        <v>3</v>
      </c>
      <c r="C35" s="1">
        <v>0</v>
      </c>
      <c r="D35" s="1">
        <v>133.44595699999999</v>
      </c>
      <c r="E35" s="1" t="s">
        <v>8</v>
      </c>
      <c r="F35" s="1"/>
      <c r="G35" s="1"/>
      <c r="H35" s="1"/>
      <c r="I35" s="6"/>
      <c r="J35" s="6"/>
    </row>
    <row r="36" spans="1:10" hidden="1" x14ac:dyDescent="0.25">
      <c r="A36" s="1">
        <v>1587</v>
      </c>
      <c r="B36" s="1" t="s">
        <v>3</v>
      </c>
      <c r="C36" s="1">
        <v>0</v>
      </c>
      <c r="D36" s="1">
        <v>139.62561500000001</v>
      </c>
      <c r="E36" s="1" t="s">
        <v>8</v>
      </c>
      <c r="F36" s="1"/>
      <c r="G36" s="1"/>
      <c r="H36" s="1"/>
      <c r="I36" s="6"/>
      <c r="J36" s="6"/>
    </row>
    <row r="37" spans="1:10" hidden="1" x14ac:dyDescent="0.25">
      <c r="A37" s="1">
        <v>1588</v>
      </c>
      <c r="B37" s="1" t="s">
        <v>3</v>
      </c>
      <c r="C37" s="1">
        <v>0</v>
      </c>
      <c r="D37" s="1">
        <v>124.54942</v>
      </c>
      <c r="E37" s="1" t="s">
        <v>8</v>
      </c>
      <c r="F37" s="1"/>
      <c r="G37" s="1"/>
      <c r="H37" s="1"/>
      <c r="I37" s="6"/>
      <c r="J37" s="6"/>
    </row>
    <row r="38" spans="1:10" hidden="1" x14ac:dyDescent="0.25">
      <c r="A38" s="1">
        <v>1589</v>
      </c>
      <c r="B38" s="1" t="s">
        <v>3</v>
      </c>
      <c r="C38" s="1">
        <v>0</v>
      </c>
      <c r="D38" s="1">
        <v>145.30333999999999</v>
      </c>
      <c r="E38" s="1" t="s">
        <v>8</v>
      </c>
      <c r="F38" s="1"/>
      <c r="G38" s="1"/>
      <c r="H38" s="1"/>
      <c r="I38" s="6"/>
      <c r="J38" s="6"/>
    </row>
    <row r="39" spans="1:10" hidden="1" x14ac:dyDescent="0.25">
      <c r="A39" s="1">
        <v>1590</v>
      </c>
      <c r="B39" s="1" t="s">
        <v>3</v>
      </c>
      <c r="C39" s="1">
        <v>0</v>
      </c>
      <c r="D39" s="1">
        <v>167.624663</v>
      </c>
      <c r="E39" s="1" t="s">
        <v>8</v>
      </c>
      <c r="F39" s="1"/>
      <c r="G39" s="1"/>
      <c r="H39" s="1"/>
      <c r="I39" s="6"/>
      <c r="J39" s="6"/>
    </row>
    <row r="40" spans="1:10" hidden="1" x14ac:dyDescent="0.25">
      <c r="A40" s="1">
        <v>1591</v>
      </c>
      <c r="B40" s="1" t="s">
        <v>3</v>
      </c>
      <c r="C40" s="1">
        <v>0</v>
      </c>
      <c r="D40" s="1">
        <v>191.416696</v>
      </c>
      <c r="E40" s="1" t="s">
        <v>8</v>
      </c>
      <c r="F40" s="1"/>
      <c r="G40" s="1"/>
      <c r="H40" s="1"/>
      <c r="I40" s="6"/>
      <c r="J40" s="6"/>
    </row>
    <row r="41" spans="1:10" hidden="1" x14ac:dyDescent="0.25">
      <c r="A41" s="1">
        <v>1593</v>
      </c>
      <c r="B41" s="1" t="s">
        <v>3</v>
      </c>
      <c r="C41" s="1">
        <v>0</v>
      </c>
      <c r="D41" s="1">
        <v>79.851208</v>
      </c>
      <c r="E41" s="1" t="s">
        <v>8</v>
      </c>
      <c r="F41" s="1"/>
      <c r="G41" s="1"/>
      <c r="H41" s="1"/>
      <c r="I41" s="6"/>
      <c r="J41" s="6"/>
    </row>
    <row r="42" spans="1:10" hidden="1" x14ac:dyDescent="0.25">
      <c r="A42" s="1">
        <v>1594</v>
      </c>
      <c r="B42" s="1" t="s">
        <v>3</v>
      </c>
      <c r="C42" s="1">
        <v>0</v>
      </c>
      <c r="D42" s="1">
        <v>289.92194699999999</v>
      </c>
      <c r="E42" s="1" t="s">
        <v>8</v>
      </c>
      <c r="F42" s="1"/>
      <c r="G42" s="1"/>
      <c r="H42" s="1"/>
      <c r="I42" s="6"/>
      <c r="J42" s="6"/>
    </row>
    <row r="43" spans="1:10" hidden="1" x14ac:dyDescent="0.25">
      <c r="A43" s="1">
        <v>1595</v>
      </c>
      <c r="B43" s="1" t="s">
        <v>3</v>
      </c>
      <c r="C43" s="1">
        <v>0</v>
      </c>
      <c r="D43" s="1">
        <v>59.303758000000002</v>
      </c>
      <c r="E43" s="1" t="s">
        <v>8</v>
      </c>
      <c r="F43" s="1"/>
      <c r="G43" s="1"/>
      <c r="H43" s="1"/>
      <c r="I43" s="6"/>
      <c r="J43" s="6"/>
    </row>
    <row r="44" spans="1:10" hidden="1" x14ac:dyDescent="0.25">
      <c r="A44" s="1">
        <v>1596</v>
      </c>
      <c r="B44" s="1" t="s">
        <v>3</v>
      </c>
      <c r="C44" s="1">
        <v>0</v>
      </c>
      <c r="D44" s="1">
        <v>181.294465</v>
      </c>
      <c r="E44" s="1" t="s">
        <v>8</v>
      </c>
      <c r="F44" s="1"/>
      <c r="G44" s="1"/>
      <c r="H44" s="1"/>
      <c r="I44" s="6"/>
      <c r="J44" s="6"/>
    </row>
    <row r="45" spans="1:10" hidden="1" x14ac:dyDescent="0.25">
      <c r="A45" s="1">
        <v>1597</v>
      </c>
      <c r="B45" s="1" t="s">
        <v>3</v>
      </c>
      <c r="C45" s="1">
        <v>0</v>
      </c>
      <c r="D45" s="1">
        <v>88.094514000000004</v>
      </c>
      <c r="E45" s="1" t="s">
        <v>8</v>
      </c>
      <c r="F45" s="1"/>
      <c r="G45" s="1"/>
      <c r="H45" s="1"/>
      <c r="I45" s="6"/>
      <c r="J45" s="6"/>
    </row>
    <row r="46" spans="1:10" hidden="1" x14ac:dyDescent="0.25">
      <c r="A46" s="1">
        <v>1598</v>
      </c>
      <c r="B46" s="1" t="s">
        <v>3</v>
      </c>
      <c r="C46" s="1">
        <v>0</v>
      </c>
      <c r="D46" s="1">
        <v>371.52545800000001</v>
      </c>
      <c r="E46" s="1" t="s">
        <v>8</v>
      </c>
      <c r="F46" s="1"/>
      <c r="G46" s="1"/>
      <c r="H46" s="1"/>
      <c r="I46" s="6"/>
      <c r="J46" s="6"/>
    </row>
    <row r="47" spans="1:10" hidden="1" x14ac:dyDescent="0.25">
      <c r="A47" s="1">
        <v>1607</v>
      </c>
      <c r="B47" s="1" t="s">
        <v>3</v>
      </c>
      <c r="C47" s="1">
        <v>0</v>
      </c>
      <c r="D47" s="1">
        <v>246.78378799999999</v>
      </c>
      <c r="E47" s="1" t="s">
        <v>8</v>
      </c>
      <c r="F47" s="1"/>
      <c r="G47" s="1"/>
      <c r="H47" s="1"/>
      <c r="I47" s="6"/>
      <c r="J47" s="6"/>
    </row>
    <row r="48" spans="1:10" hidden="1" x14ac:dyDescent="0.25">
      <c r="A48" s="1">
        <v>1608</v>
      </c>
      <c r="B48" s="1" t="s">
        <v>3</v>
      </c>
      <c r="C48" s="1">
        <v>0</v>
      </c>
      <c r="D48" s="1">
        <v>190.377565</v>
      </c>
      <c r="E48" s="1" t="s">
        <v>8</v>
      </c>
      <c r="F48" s="1"/>
      <c r="G48" s="1"/>
      <c r="H48" s="1"/>
      <c r="I48" s="6"/>
      <c r="J48" s="6"/>
    </row>
    <row r="49" spans="1:10" hidden="1" x14ac:dyDescent="0.25">
      <c r="A49" s="1">
        <v>1609</v>
      </c>
      <c r="B49" s="1" t="s">
        <v>3</v>
      </c>
      <c r="C49" s="1">
        <v>0</v>
      </c>
      <c r="D49" s="1">
        <v>172.338424</v>
      </c>
      <c r="E49" s="1" t="s">
        <v>8</v>
      </c>
      <c r="F49" s="1"/>
      <c r="G49" s="1"/>
      <c r="H49" s="1"/>
      <c r="I49" s="6"/>
      <c r="J49" s="6"/>
    </row>
    <row r="50" spans="1:10" hidden="1" x14ac:dyDescent="0.25">
      <c r="A50" s="1">
        <v>1610</v>
      </c>
      <c r="B50" s="1" t="s">
        <v>3</v>
      </c>
      <c r="C50" s="1">
        <v>0</v>
      </c>
      <c r="D50" s="1">
        <v>174.97654800000001</v>
      </c>
      <c r="E50" s="1" t="s">
        <v>8</v>
      </c>
      <c r="F50" s="1"/>
      <c r="G50" s="1"/>
      <c r="H50" s="1"/>
      <c r="I50" s="6"/>
      <c r="J50" s="6"/>
    </row>
    <row r="51" spans="1:10" hidden="1" x14ac:dyDescent="0.25">
      <c r="A51" s="1">
        <v>1611</v>
      </c>
      <c r="B51" s="1" t="s">
        <v>3</v>
      </c>
      <c r="C51" s="1">
        <v>0</v>
      </c>
      <c r="D51" s="1">
        <v>274.04573799999997</v>
      </c>
      <c r="E51" s="1" t="s">
        <v>8</v>
      </c>
      <c r="F51" s="1"/>
      <c r="G51" s="1"/>
      <c r="H51" s="1"/>
      <c r="I51" s="6"/>
      <c r="J51" s="6"/>
    </row>
    <row r="52" spans="1:10" hidden="1" x14ac:dyDescent="0.25">
      <c r="A52" s="1">
        <v>1612</v>
      </c>
      <c r="B52" s="1" t="s">
        <v>3</v>
      </c>
      <c r="C52" s="1">
        <v>0</v>
      </c>
      <c r="D52" s="1">
        <v>101.410968</v>
      </c>
      <c r="E52" s="1" t="s">
        <v>8</v>
      </c>
      <c r="F52" s="1"/>
      <c r="G52" s="1"/>
      <c r="H52" s="1"/>
      <c r="I52" s="6"/>
      <c r="J52" s="6"/>
    </row>
    <row r="53" spans="1:10" hidden="1" x14ac:dyDescent="0.25">
      <c r="A53" s="1">
        <v>1613</v>
      </c>
      <c r="B53" s="1" t="s">
        <v>3</v>
      </c>
      <c r="C53" s="1">
        <v>0</v>
      </c>
      <c r="D53" s="1">
        <v>13.31291</v>
      </c>
      <c r="E53" s="1" t="s">
        <v>8</v>
      </c>
      <c r="F53" s="1"/>
      <c r="G53" s="1"/>
      <c r="H53" s="1"/>
      <c r="I53" s="6"/>
      <c r="J53" s="6"/>
    </row>
    <row r="54" spans="1:10" hidden="1" x14ac:dyDescent="0.25">
      <c r="A54" s="1">
        <v>1614</v>
      </c>
      <c r="B54" s="1" t="s">
        <v>3</v>
      </c>
      <c r="C54" s="1">
        <v>0</v>
      </c>
      <c r="D54" s="1">
        <v>117.57975999999999</v>
      </c>
      <c r="E54" s="1" t="s">
        <v>8</v>
      </c>
      <c r="F54" s="1"/>
      <c r="G54" s="1"/>
      <c r="H54" s="1"/>
      <c r="I54" s="6"/>
      <c r="J54" s="6"/>
    </row>
    <row r="55" spans="1:10" hidden="1" x14ac:dyDescent="0.25">
      <c r="A55" s="1">
        <v>1725</v>
      </c>
      <c r="B55" s="1" t="s">
        <v>3</v>
      </c>
      <c r="C55" s="1">
        <v>0</v>
      </c>
      <c r="D55" s="1">
        <v>910.80071299999997</v>
      </c>
      <c r="E55" s="1" t="s">
        <v>8</v>
      </c>
      <c r="F55" s="1"/>
      <c r="G55" s="1"/>
      <c r="H55" s="1"/>
      <c r="I55" s="6"/>
      <c r="J55" s="6"/>
    </row>
    <row r="56" spans="1:10" hidden="1" x14ac:dyDescent="0.25">
      <c r="A56" s="1">
        <v>1726</v>
      </c>
      <c r="B56" s="1" t="s">
        <v>3</v>
      </c>
      <c r="C56" s="1">
        <v>0</v>
      </c>
      <c r="D56" s="1">
        <v>952.22594700000002</v>
      </c>
      <c r="E56" s="1" t="s">
        <v>8</v>
      </c>
      <c r="F56" s="1"/>
      <c r="G56" s="1"/>
      <c r="H56" s="1"/>
      <c r="I56" s="6"/>
      <c r="J56" s="6"/>
    </row>
    <row r="57" spans="1:10" hidden="1" x14ac:dyDescent="0.25">
      <c r="A57" s="1">
        <v>1732</v>
      </c>
      <c r="B57" s="1" t="s">
        <v>3</v>
      </c>
      <c r="C57" s="1">
        <v>0</v>
      </c>
      <c r="D57" s="1">
        <v>448.061801</v>
      </c>
      <c r="E57" s="1" t="s">
        <v>8</v>
      </c>
      <c r="F57" s="1"/>
      <c r="G57" s="1"/>
      <c r="H57" s="1"/>
      <c r="I57" s="6"/>
      <c r="J57" s="6"/>
    </row>
    <row r="58" spans="1:10" hidden="1" x14ac:dyDescent="0.25">
      <c r="A58" s="1">
        <v>1733</v>
      </c>
      <c r="B58" s="1" t="s">
        <v>3</v>
      </c>
      <c r="C58" s="1">
        <v>0</v>
      </c>
      <c r="D58" s="1">
        <v>203.279766</v>
      </c>
      <c r="E58" s="1" t="s">
        <v>8</v>
      </c>
      <c r="F58" s="1"/>
      <c r="G58" s="1"/>
      <c r="H58" s="1"/>
      <c r="I58" s="6"/>
      <c r="J58" s="6"/>
    </row>
    <row r="59" spans="1:10" hidden="1" x14ac:dyDescent="0.25">
      <c r="A59" s="1">
        <v>1734</v>
      </c>
      <c r="B59" s="1" t="s">
        <v>3</v>
      </c>
      <c r="C59" s="1">
        <v>0</v>
      </c>
      <c r="D59" s="1">
        <v>414.801177</v>
      </c>
      <c r="E59" s="1" t="s">
        <v>8</v>
      </c>
      <c r="F59" s="1"/>
      <c r="G59" s="1"/>
      <c r="H59" s="1"/>
      <c r="I59" s="6"/>
      <c r="J59" s="6"/>
    </row>
    <row r="60" spans="1:10" hidden="1" x14ac:dyDescent="0.25">
      <c r="A60" s="1">
        <v>1735</v>
      </c>
      <c r="B60" s="1" t="s">
        <v>3</v>
      </c>
      <c r="C60" s="1">
        <v>0</v>
      </c>
      <c r="D60" s="1">
        <v>340.61448100000001</v>
      </c>
      <c r="E60" s="1" t="s">
        <v>8</v>
      </c>
      <c r="F60" s="1"/>
      <c r="G60" s="1"/>
      <c r="H60" s="1"/>
      <c r="I60" s="6"/>
      <c r="J60" s="6"/>
    </row>
    <row r="61" spans="1:10" hidden="1" x14ac:dyDescent="0.25">
      <c r="A61" s="1">
        <v>1736</v>
      </c>
      <c r="B61" s="1" t="s">
        <v>3</v>
      </c>
      <c r="C61" s="1">
        <v>0</v>
      </c>
      <c r="D61" s="1">
        <v>331.14705600000002</v>
      </c>
      <c r="E61" s="1" t="s">
        <v>8</v>
      </c>
      <c r="F61" s="1"/>
      <c r="G61" s="1"/>
      <c r="H61" s="1"/>
      <c r="I61" s="6"/>
      <c r="J61" s="6"/>
    </row>
    <row r="62" spans="1:10" hidden="1" x14ac:dyDescent="0.25">
      <c r="A62" s="1">
        <v>2495</v>
      </c>
      <c r="B62" s="1" t="s">
        <v>3</v>
      </c>
      <c r="C62" s="1">
        <v>0</v>
      </c>
      <c r="D62" s="1">
        <v>215.474221</v>
      </c>
      <c r="E62" s="1" t="s">
        <v>8</v>
      </c>
      <c r="F62" s="1"/>
      <c r="G62" s="1"/>
      <c r="H62" s="1"/>
      <c r="I62" s="6"/>
      <c r="J62" s="6"/>
    </row>
    <row r="63" spans="1:10" hidden="1" x14ac:dyDescent="0.25">
      <c r="A63" s="1">
        <v>2496</v>
      </c>
      <c r="B63" s="1" t="s">
        <v>3</v>
      </c>
      <c r="C63" s="1">
        <v>0</v>
      </c>
      <c r="D63" s="1">
        <v>297.97886699999998</v>
      </c>
      <c r="E63" s="1" t="s">
        <v>8</v>
      </c>
      <c r="F63" s="1"/>
      <c r="G63" s="1"/>
      <c r="H63" s="1"/>
      <c r="I63" s="6"/>
      <c r="J63" s="6"/>
    </row>
    <row r="64" spans="1:10" hidden="1" x14ac:dyDescent="0.25">
      <c r="A64" s="1">
        <v>2497</v>
      </c>
      <c r="B64" s="1" t="s">
        <v>3</v>
      </c>
      <c r="C64" s="1">
        <v>0</v>
      </c>
      <c r="D64" s="1">
        <v>307.53869800000001</v>
      </c>
      <c r="E64" s="1" t="s">
        <v>8</v>
      </c>
      <c r="F64" s="1"/>
      <c r="G64" s="1"/>
      <c r="H64" s="1"/>
      <c r="I64" s="6"/>
      <c r="J64" s="6"/>
    </row>
    <row r="65" spans="1:10" hidden="1" x14ac:dyDescent="0.25">
      <c r="A65" s="1">
        <v>2498</v>
      </c>
      <c r="B65" s="1" t="s">
        <v>3</v>
      </c>
      <c r="C65" s="1">
        <v>0</v>
      </c>
      <c r="D65" s="1">
        <v>354.21777800000001</v>
      </c>
      <c r="E65" s="1" t="s">
        <v>8</v>
      </c>
      <c r="F65" s="1"/>
      <c r="G65" s="1"/>
      <c r="H65" s="1"/>
      <c r="I65" s="6"/>
      <c r="J65" s="6"/>
    </row>
    <row r="66" spans="1:10" hidden="1" x14ac:dyDescent="0.25">
      <c r="A66" s="1">
        <v>2499</v>
      </c>
      <c r="B66" s="1" t="s">
        <v>3</v>
      </c>
      <c r="C66" s="1">
        <v>0</v>
      </c>
      <c r="D66" s="1">
        <v>222.49918500000001</v>
      </c>
      <c r="E66" s="1" t="s">
        <v>8</v>
      </c>
      <c r="F66" s="1"/>
      <c r="G66" s="1"/>
      <c r="H66" s="1"/>
      <c r="I66" s="6"/>
      <c r="J66" s="6"/>
    </row>
    <row r="67" spans="1:10" hidden="1" x14ac:dyDescent="0.25">
      <c r="A67" s="1">
        <v>2500</v>
      </c>
      <c r="B67" s="1" t="s">
        <v>3</v>
      </c>
      <c r="C67" s="1">
        <v>0</v>
      </c>
      <c r="D67" s="1">
        <v>233.468209</v>
      </c>
      <c r="E67" s="1" t="s">
        <v>8</v>
      </c>
      <c r="F67" s="1"/>
      <c r="G67" s="1"/>
      <c r="H67" s="1"/>
      <c r="I67" s="6"/>
      <c r="J67" s="6"/>
    </row>
    <row r="68" spans="1:10" hidden="1" x14ac:dyDescent="0.25">
      <c r="A68" s="1">
        <v>2503</v>
      </c>
      <c r="B68" s="1" t="s">
        <v>3</v>
      </c>
      <c r="C68" s="1">
        <v>0</v>
      </c>
      <c r="D68" s="1">
        <v>264.66778099999999</v>
      </c>
      <c r="E68" s="1" t="s">
        <v>8</v>
      </c>
      <c r="F68" s="1"/>
      <c r="G68" s="1"/>
      <c r="H68" s="1"/>
      <c r="I68" s="6"/>
      <c r="J68" s="6"/>
    </row>
    <row r="69" spans="1:10" hidden="1" x14ac:dyDescent="0.25">
      <c r="A69" s="1">
        <v>2504</v>
      </c>
      <c r="B69" s="1" t="s">
        <v>3</v>
      </c>
      <c r="C69" s="1">
        <v>0</v>
      </c>
      <c r="D69" s="1">
        <v>215.81111799999999</v>
      </c>
      <c r="E69" s="1" t="s">
        <v>8</v>
      </c>
      <c r="F69" s="1"/>
      <c r="G69" s="1"/>
      <c r="H69" s="1"/>
      <c r="I69" s="6"/>
      <c r="J69" s="6"/>
    </row>
    <row r="70" spans="1:10" hidden="1" x14ac:dyDescent="0.25">
      <c r="A70" s="1">
        <v>2507</v>
      </c>
      <c r="B70" s="1" t="s">
        <v>3</v>
      </c>
      <c r="C70" s="1">
        <v>0</v>
      </c>
      <c r="D70" s="1">
        <v>318.407265</v>
      </c>
      <c r="E70" s="1" t="s">
        <v>8</v>
      </c>
      <c r="F70" s="1"/>
      <c r="G70" s="1"/>
      <c r="H70" s="1"/>
      <c r="I70" s="6"/>
      <c r="J70" s="6"/>
    </row>
    <row r="71" spans="1:10" hidden="1" x14ac:dyDescent="0.25">
      <c r="A71" s="1">
        <v>2508</v>
      </c>
      <c r="B71" s="1" t="s">
        <v>3</v>
      </c>
      <c r="C71" s="1">
        <v>0</v>
      </c>
      <c r="D71" s="1">
        <v>136.10788299999999</v>
      </c>
      <c r="E71" s="1" t="s">
        <v>8</v>
      </c>
      <c r="F71" s="1"/>
      <c r="G71" s="1"/>
      <c r="H71" s="1"/>
      <c r="I71" s="6"/>
      <c r="J71" s="6"/>
    </row>
    <row r="72" spans="1:10" hidden="1" x14ac:dyDescent="0.25">
      <c r="A72" s="1">
        <v>2509</v>
      </c>
      <c r="B72" s="1" t="s">
        <v>3</v>
      </c>
      <c r="C72" s="1">
        <v>0</v>
      </c>
      <c r="D72" s="1">
        <v>300.09230600000001</v>
      </c>
      <c r="E72" s="1" t="s">
        <v>8</v>
      </c>
      <c r="F72" s="1"/>
      <c r="G72" s="1"/>
      <c r="H72" s="1"/>
      <c r="I72" s="6"/>
      <c r="J72" s="6"/>
    </row>
    <row r="73" spans="1:10" hidden="1" x14ac:dyDescent="0.25">
      <c r="A73" s="1">
        <v>2510</v>
      </c>
      <c r="B73" s="1" t="s">
        <v>3</v>
      </c>
      <c r="C73" s="1">
        <v>0</v>
      </c>
      <c r="D73" s="1">
        <v>263.654901</v>
      </c>
      <c r="E73" s="1" t="s">
        <v>8</v>
      </c>
      <c r="F73" s="1"/>
      <c r="G73" s="1"/>
      <c r="H73" s="1"/>
      <c r="I73" s="6"/>
      <c r="J73" s="6"/>
    </row>
    <row r="74" spans="1:10" hidden="1" x14ac:dyDescent="0.25">
      <c r="A74" s="1">
        <v>2511</v>
      </c>
      <c r="B74" s="1" t="s">
        <v>3</v>
      </c>
      <c r="C74" s="1">
        <v>0</v>
      </c>
      <c r="D74" s="1">
        <v>335.21012400000001</v>
      </c>
      <c r="E74" s="1" t="s">
        <v>8</v>
      </c>
      <c r="F74" s="1"/>
      <c r="G74" s="1"/>
      <c r="H74" s="1"/>
      <c r="I74" s="6"/>
      <c r="J74" s="6"/>
    </row>
    <row r="75" spans="1:10" hidden="1" x14ac:dyDescent="0.25">
      <c r="A75" s="1">
        <v>2512</v>
      </c>
      <c r="B75" s="1" t="s">
        <v>3</v>
      </c>
      <c r="C75" s="1">
        <v>0</v>
      </c>
      <c r="D75" s="1">
        <v>88.914618000000004</v>
      </c>
      <c r="E75" s="1" t="s">
        <v>8</v>
      </c>
      <c r="F75" s="1"/>
      <c r="G75" s="1"/>
      <c r="H75" s="1"/>
      <c r="I75" s="6"/>
      <c r="J75" s="6"/>
    </row>
    <row r="76" spans="1:10" hidden="1" x14ac:dyDescent="0.25">
      <c r="A76" s="1">
        <v>2513</v>
      </c>
      <c r="B76" s="1" t="s">
        <v>3</v>
      </c>
      <c r="C76" s="1">
        <v>0</v>
      </c>
      <c r="D76" s="1">
        <v>151.59500499999999</v>
      </c>
      <c r="E76" s="1" t="s">
        <v>8</v>
      </c>
      <c r="F76" s="1"/>
      <c r="G76" s="1"/>
      <c r="H76" s="1"/>
      <c r="I76" s="6"/>
      <c r="J76" s="6"/>
    </row>
    <row r="77" spans="1:10" hidden="1" x14ac:dyDescent="0.25">
      <c r="A77" s="1">
        <v>2514</v>
      </c>
      <c r="B77" s="1" t="s">
        <v>3</v>
      </c>
      <c r="C77" s="1">
        <v>0</v>
      </c>
      <c r="D77" s="1">
        <v>497.35762599999998</v>
      </c>
      <c r="E77" s="1" t="s">
        <v>8</v>
      </c>
      <c r="F77" s="1"/>
      <c r="G77" s="1"/>
      <c r="H77" s="1"/>
      <c r="I77" s="6"/>
      <c r="J77" s="6"/>
    </row>
    <row r="78" spans="1:10" hidden="1" x14ac:dyDescent="0.25">
      <c r="A78" s="1">
        <v>2515</v>
      </c>
      <c r="B78" s="1" t="s">
        <v>3</v>
      </c>
      <c r="C78" s="1">
        <v>0</v>
      </c>
      <c r="D78" s="1">
        <v>138.31162900000001</v>
      </c>
      <c r="E78" s="1" t="s">
        <v>8</v>
      </c>
      <c r="F78" s="1"/>
      <c r="G78" s="1"/>
      <c r="H78" s="1"/>
      <c r="I78" s="6"/>
      <c r="J78" s="6"/>
    </row>
    <row r="79" spans="1:10" hidden="1" x14ac:dyDescent="0.25">
      <c r="A79" s="1">
        <v>2516</v>
      </c>
      <c r="B79" s="1" t="s">
        <v>3</v>
      </c>
      <c r="C79" s="1">
        <v>0</v>
      </c>
      <c r="D79" s="1">
        <v>159.467725</v>
      </c>
      <c r="E79" s="1" t="s">
        <v>8</v>
      </c>
      <c r="F79" s="1"/>
      <c r="G79" s="1"/>
      <c r="H79" s="1"/>
      <c r="I79" s="6"/>
      <c r="J79" s="6"/>
    </row>
    <row r="80" spans="1:10" hidden="1" x14ac:dyDescent="0.25">
      <c r="A80" s="1">
        <v>2517</v>
      </c>
      <c r="B80" s="1" t="s">
        <v>3</v>
      </c>
      <c r="C80" s="1">
        <v>0</v>
      </c>
      <c r="D80" s="1">
        <v>137.95504299999999</v>
      </c>
      <c r="E80" s="1" t="s">
        <v>8</v>
      </c>
      <c r="F80" s="1"/>
      <c r="G80" s="1"/>
      <c r="H80" s="1"/>
      <c r="I80" s="6"/>
      <c r="J80" s="6"/>
    </row>
    <row r="81" spans="1:10" hidden="1" x14ac:dyDescent="0.25">
      <c r="A81" s="1">
        <v>2518</v>
      </c>
      <c r="B81" s="1" t="s">
        <v>3</v>
      </c>
      <c r="C81" s="1">
        <v>0</v>
      </c>
      <c r="D81" s="1">
        <v>167.459802</v>
      </c>
      <c r="E81" s="1" t="s">
        <v>8</v>
      </c>
      <c r="F81" s="1"/>
      <c r="G81" s="1"/>
      <c r="H81" s="1"/>
      <c r="I81" s="6"/>
      <c r="J81" s="6"/>
    </row>
    <row r="82" spans="1:10" hidden="1" x14ac:dyDescent="0.25">
      <c r="A82" s="1">
        <v>2519</v>
      </c>
      <c r="B82" s="1" t="s">
        <v>3</v>
      </c>
      <c r="C82" s="1">
        <v>0</v>
      </c>
      <c r="D82" s="1">
        <v>271.483518</v>
      </c>
      <c r="E82" s="1" t="s">
        <v>8</v>
      </c>
      <c r="F82" s="1"/>
      <c r="G82" s="1"/>
      <c r="H82" s="1"/>
      <c r="I82" s="6"/>
      <c r="J82" s="6"/>
    </row>
    <row r="83" spans="1:10" hidden="1" x14ac:dyDescent="0.25">
      <c r="A83" s="1">
        <v>2520</v>
      </c>
      <c r="B83" s="1" t="s">
        <v>3</v>
      </c>
      <c r="C83" s="1">
        <v>0</v>
      </c>
      <c r="D83" s="1">
        <v>464.80267700000002</v>
      </c>
      <c r="E83" s="1" t="s">
        <v>8</v>
      </c>
      <c r="F83" s="1"/>
      <c r="G83" s="1"/>
      <c r="H83" s="1"/>
      <c r="I83" s="6"/>
      <c r="J83" s="6"/>
    </row>
    <row r="84" spans="1:10" hidden="1" x14ac:dyDescent="0.25">
      <c r="A84" s="1">
        <v>2521</v>
      </c>
      <c r="B84" s="1" t="s">
        <v>3</v>
      </c>
      <c r="C84" s="1">
        <v>0</v>
      </c>
      <c r="D84" s="1">
        <v>67.519456000000005</v>
      </c>
      <c r="E84" s="1" t="s">
        <v>8</v>
      </c>
      <c r="F84" s="1"/>
      <c r="G84" s="1"/>
      <c r="H84" s="1"/>
      <c r="I84" s="6"/>
      <c r="J84" s="6"/>
    </row>
    <row r="85" spans="1:10" hidden="1" x14ac:dyDescent="0.25">
      <c r="A85" s="1">
        <v>2522</v>
      </c>
      <c r="B85" s="1" t="s">
        <v>3</v>
      </c>
      <c r="C85" s="1">
        <v>0</v>
      </c>
      <c r="D85" s="1">
        <v>771.65227200000004</v>
      </c>
      <c r="E85" s="1" t="s">
        <v>8</v>
      </c>
      <c r="F85" s="1"/>
      <c r="G85" s="1"/>
      <c r="H85" s="1"/>
      <c r="I85" s="6"/>
      <c r="J85" s="6"/>
    </row>
    <row r="86" spans="1:10" hidden="1" x14ac:dyDescent="0.25">
      <c r="A86" s="1">
        <v>2523</v>
      </c>
      <c r="B86" s="1" t="s">
        <v>3</v>
      </c>
      <c r="C86" s="1">
        <v>0</v>
      </c>
      <c r="D86" s="1">
        <v>282.54284799999999</v>
      </c>
      <c r="E86" s="1" t="s">
        <v>8</v>
      </c>
      <c r="F86" s="1"/>
      <c r="G86" s="1"/>
      <c r="H86" s="1"/>
      <c r="I86" s="6"/>
      <c r="J86" s="6"/>
    </row>
    <row r="87" spans="1:10" hidden="1" x14ac:dyDescent="0.25">
      <c r="A87" s="1">
        <v>2524</v>
      </c>
      <c r="B87" s="1" t="s">
        <v>3</v>
      </c>
      <c r="C87" s="1">
        <v>0</v>
      </c>
      <c r="D87" s="1">
        <v>515.253694</v>
      </c>
      <c r="E87" s="1" t="s">
        <v>8</v>
      </c>
      <c r="F87" s="1"/>
      <c r="G87" s="1"/>
      <c r="H87" s="1"/>
      <c r="I87" s="6"/>
      <c r="J87" s="6"/>
    </row>
    <row r="88" spans="1:10" hidden="1" x14ac:dyDescent="0.25">
      <c r="A88" s="1">
        <v>2658</v>
      </c>
      <c r="B88" s="1" t="s">
        <v>3</v>
      </c>
      <c r="C88" s="1">
        <v>0</v>
      </c>
      <c r="D88" s="1">
        <v>379.05533000000003</v>
      </c>
      <c r="E88" s="1" t="s">
        <v>8</v>
      </c>
      <c r="F88" s="1"/>
      <c r="G88" s="1"/>
      <c r="H88" s="1"/>
      <c r="I88" s="6"/>
      <c r="J88" s="6"/>
    </row>
    <row r="89" spans="1:10" hidden="1" x14ac:dyDescent="0.25">
      <c r="A89" s="1">
        <v>2661</v>
      </c>
      <c r="B89" s="1" t="s">
        <v>3</v>
      </c>
      <c r="C89" s="1">
        <v>0</v>
      </c>
      <c r="D89" s="1">
        <v>263.571596</v>
      </c>
      <c r="E89" s="1" t="s">
        <v>8</v>
      </c>
      <c r="F89" s="1"/>
      <c r="G89" s="1"/>
      <c r="H89" s="1"/>
      <c r="I89" s="6"/>
      <c r="J89" s="6"/>
    </row>
    <row r="90" spans="1:10" hidden="1" x14ac:dyDescent="0.25">
      <c r="A90" s="1">
        <v>2662</v>
      </c>
      <c r="B90" s="1" t="s">
        <v>3</v>
      </c>
      <c r="C90" s="1">
        <v>0</v>
      </c>
      <c r="D90" s="1">
        <v>331.12422400000003</v>
      </c>
      <c r="E90" s="1" t="s">
        <v>8</v>
      </c>
      <c r="F90" s="1"/>
      <c r="G90" s="1"/>
      <c r="H90" s="1"/>
      <c r="I90" s="6"/>
      <c r="J90" s="6"/>
    </row>
    <row r="91" spans="1:10" hidden="1" x14ac:dyDescent="0.25">
      <c r="A91" s="1">
        <v>2663</v>
      </c>
      <c r="B91" s="1" t="s">
        <v>3</v>
      </c>
      <c r="C91" s="1">
        <v>0</v>
      </c>
      <c r="D91" s="1">
        <v>14.473455</v>
      </c>
      <c r="E91" s="1" t="s">
        <v>8</v>
      </c>
      <c r="F91" s="1"/>
      <c r="G91" s="1"/>
      <c r="H91" s="1"/>
      <c r="I91" s="6"/>
      <c r="J91" s="6"/>
    </row>
    <row r="92" spans="1:10" hidden="1" x14ac:dyDescent="0.25">
      <c r="A92" s="1">
        <v>2664</v>
      </c>
      <c r="B92" s="1" t="s">
        <v>3</v>
      </c>
      <c r="C92" s="1">
        <v>0</v>
      </c>
      <c r="D92" s="1">
        <v>241.11971399999999</v>
      </c>
      <c r="E92" s="1" t="s">
        <v>8</v>
      </c>
      <c r="F92" s="1"/>
      <c r="G92" s="1"/>
      <c r="H92" s="1"/>
      <c r="I92" s="6"/>
      <c r="J92" s="6"/>
    </row>
    <row r="93" spans="1:10" hidden="1" x14ac:dyDescent="0.25">
      <c r="A93" s="1">
        <v>2665</v>
      </c>
      <c r="B93" s="1" t="s">
        <v>3</v>
      </c>
      <c r="C93" s="1">
        <v>0</v>
      </c>
      <c r="D93" s="1">
        <v>59.425522000000001</v>
      </c>
      <c r="E93" s="1" t="s">
        <v>8</v>
      </c>
      <c r="F93" s="1"/>
      <c r="G93" s="1"/>
      <c r="H93" s="1"/>
      <c r="I93" s="6"/>
      <c r="J93" s="6"/>
    </row>
    <row r="94" spans="1:10" hidden="1" x14ac:dyDescent="0.25">
      <c r="A94" s="1">
        <v>2666</v>
      </c>
      <c r="B94" s="1" t="s">
        <v>3</v>
      </c>
      <c r="C94" s="1">
        <v>0</v>
      </c>
      <c r="D94" s="1">
        <v>126.380741</v>
      </c>
      <c r="E94" s="1" t="s">
        <v>8</v>
      </c>
      <c r="F94" s="1"/>
      <c r="G94" s="1"/>
      <c r="H94" s="1"/>
      <c r="I94" s="6"/>
      <c r="J94" s="6"/>
    </row>
    <row r="95" spans="1:10" hidden="1" x14ac:dyDescent="0.25">
      <c r="A95" s="1">
        <v>2667</v>
      </c>
      <c r="B95" s="1" t="s">
        <v>3</v>
      </c>
      <c r="C95" s="1">
        <v>0</v>
      </c>
      <c r="D95" s="1">
        <v>106.51622999999999</v>
      </c>
      <c r="E95" s="1" t="s">
        <v>8</v>
      </c>
      <c r="F95" s="1"/>
      <c r="G95" s="1"/>
      <c r="H95" s="1"/>
      <c r="I95" s="6"/>
      <c r="J95" s="6"/>
    </row>
    <row r="96" spans="1:10" hidden="1" x14ac:dyDescent="0.25">
      <c r="A96" s="1">
        <v>2668</v>
      </c>
      <c r="B96" s="1" t="s">
        <v>3</v>
      </c>
      <c r="C96" s="1">
        <v>0</v>
      </c>
      <c r="D96" s="1">
        <v>196.18374800000001</v>
      </c>
      <c r="E96" s="1" t="s">
        <v>8</v>
      </c>
      <c r="F96" s="1"/>
      <c r="G96" s="1"/>
      <c r="H96" s="1"/>
      <c r="I96" s="6"/>
      <c r="J96" s="6"/>
    </row>
    <row r="97" spans="1:10" hidden="1" x14ac:dyDescent="0.25">
      <c r="A97" s="1">
        <v>2670</v>
      </c>
      <c r="B97" s="1" t="s">
        <v>3</v>
      </c>
      <c r="C97" s="1">
        <v>0</v>
      </c>
      <c r="D97" s="1">
        <v>150.83615499999999</v>
      </c>
      <c r="E97" s="1" t="s">
        <v>8</v>
      </c>
      <c r="F97" s="1"/>
      <c r="G97" s="1"/>
      <c r="H97" s="1"/>
      <c r="I97" s="6"/>
      <c r="J97" s="6"/>
    </row>
    <row r="98" spans="1:10" hidden="1" x14ac:dyDescent="0.25">
      <c r="A98" s="1">
        <v>2672</v>
      </c>
      <c r="B98" s="1" t="s">
        <v>3</v>
      </c>
      <c r="C98" s="1">
        <v>0</v>
      </c>
      <c r="D98" s="1">
        <v>294.69565</v>
      </c>
      <c r="E98" s="1" t="s">
        <v>8</v>
      </c>
      <c r="F98" s="1"/>
      <c r="G98" s="1"/>
      <c r="H98" s="1"/>
      <c r="I98" s="6"/>
      <c r="J98" s="6"/>
    </row>
    <row r="99" spans="1:10" hidden="1" x14ac:dyDescent="0.25">
      <c r="A99" s="1">
        <v>2673</v>
      </c>
      <c r="B99" s="1" t="s">
        <v>3</v>
      </c>
      <c r="C99" s="1">
        <v>0</v>
      </c>
      <c r="D99" s="1">
        <v>93.466668999999996</v>
      </c>
      <c r="E99" s="1" t="s">
        <v>8</v>
      </c>
      <c r="F99" s="1"/>
      <c r="G99" s="1"/>
      <c r="H99" s="1"/>
      <c r="I99" s="6"/>
      <c r="J99" s="6"/>
    </row>
    <row r="100" spans="1:10" hidden="1" x14ac:dyDescent="0.25">
      <c r="A100" s="1">
        <v>2674</v>
      </c>
      <c r="B100" s="1" t="s">
        <v>3</v>
      </c>
      <c r="C100" s="1">
        <v>0</v>
      </c>
      <c r="D100" s="1">
        <v>462.976606</v>
      </c>
      <c r="E100" s="1" t="s">
        <v>8</v>
      </c>
      <c r="F100" s="1"/>
      <c r="G100" s="1"/>
      <c r="H100" s="1"/>
      <c r="I100" s="6"/>
      <c r="J100" s="6"/>
    </row>
    <row r="101" spans="1:10" hidden="1" x14ac:dyDescent="0.25">
      <c r="A101" s="1">
        <v>2675</v>
      </c>
      <c r="B101" s="1" t="s">
        <v>3</v>
      </c>
      <c r="C101" s="1">
        <v>0</v>
      </c>
      <c r="D101" s="1">
        <v>180.138339</v>
      </c>
      <c r="E101" s="1" t="s">
        <v>8</v>
      </c>
      <c r="F101" s="1"/>
      <c r="G101" s="1"/>
      <c r="H101" s="1"/>
      <c r="I101" s="6"/>
      <c r="J101" s="6"/>
    </row>
    <row r="102" spans="1:10" hidden="1" x14ac:dyDescent="0.25">
      <c r="A102" s="1">
        <v>2676</v>
      </c>
      <c r="B102" s="1" t="s">
        <v>3</v>
      </c>
      <c r="C102" s="1">
        <v>0</v>
      </c>
      <c r="D102" s="1">
        <v>21.432614999999998</v>
      </c>
      <c r="E102" s="1" t="s">
        <v>8</v>
      </c>
      <c r="F102" s="1"/>
      <c r="G102" s="1"/>
      <c r="H102" s="1"/>
      <c r="I102" s="6"/>
      <c r="J102" s="6"/>
    </row>
    <row r="103" spans="1:10" hidden="1" x14ac:dyDescent="0.25">
      <c r="A103" s="1">
        <v>2678</v>
      </c>
      <c r="B103" s="1" t="s">
        <v>3</v>
      </c>
      <c r="C103" s="1">
        <v>0</v>
      </c>
      <c r="D103" s="1">
        <v>210.316281</v>
      </c>
      <c r="E103" s="1" t="s">
        <v>8</v>
      </c>
      <c r="F103" s="1"/>
      <c r="G103" s="1"/>
      <c r="H103" s="1"/>
      <c r="I103" s="6"/>
      <c r="J103" s="6"/>
    </row>
    <row r="104" spans="1:10" hidden="1" x14ac:dyDescent="0.25">
      <c r="A104" s="1">
        <v>2697</v>
      </c>
      <c r="B104" s="1" t="s">
        <v>3</v>
      </c>
      <c r="C104" s="1">
        <v>0</v>
      </c>
      <c r="D104" s="1">
        <v>75.636492000000004</v>
      </c>
      <c r="E104" s="1" t="s">
        <v>8</v>
      </c>
      <c r="F104" s="1"/>
      <c r="G104" s="1"/>
      <c r="H104" s="1"/>
      <c r="I104" s="6"/>
      <c r="J104" s="6"/>
    </row>
    <row r="105" spans="1:10" hidden="1" x14ac:dyDescent="0.25">
      <c r="A105" s="1">
        <v>2701</v>
      </c>
      <c r="B105" s="1" t="s">
        <v>3</v>
      </c>
      <c r="C105" s="1">
        <v>0</v>
      </c>
      <c r="D105" s="1">
        <v>107.380087</v>
      </c>
      <c r="E105" s="1" t="s">
        <v>8</v>
      </c>
      <c r="F105" s="1"/>
      <c r="G105" s="1"/>
      <c r="H105" s="1"/>
      <c r="I105" s="6"/>
      <c r="J105" s="6"/>
    </row>
    <row r="106" spans="1:10" hidden="1" x14ac:dyDescent="0.25">
      <c r="A106" s="1">
        <v>2702</v>
      </c>
      <c r="B106" s="1" t="s">
        <v>3</v>
      </c>
      <c r="C106" s="1">
        <v>0</v>
      </c>
      <c r="D106" s="1">
        <v>77.426509999999993</v>
      </c>
      <c r="E106" s="1" t="s">
        <v>8</v>
      </c>
      <c r="F106" s="1"/>
      <c r="G106" s="1"/>
      <c r="H106" s="1"/>
      <c r="I106" s="6"/>
      <c r="J106" s="6"/>
    </row>
    <row r="107" spans="1:10" hidden="1" x14ac:dyDescent="0.25">
      <c r="A107" s="1">
        <v>2703</v>
      </c>
      <c r="B107" s="1" t="s">
        <v>3</v>
      </c>
      <c r="C107" s="1">
        <v>0</v>
      </c>
      <c r="D107" s="1">
        <v>423.626397</v>
      </c>
      <c r="E107" s="1" t="s">
        <v>8</v>
      </c>
      <c r="F107" s="1"/>
      <c r="G107" s="1"/>
      <c r="H107" s="1"/>
      <c r="I107" s="6"/>
      <c r="J107" s="6"/>
    </row>
    <row r="108" spans="1:10" hidden="1" x14ac:dyDescent="0.25">
      <c r="A108" s="1">
        <v>2704</v>
      </c>
      <c r="B108" s="1" t="s">
        <v>3</v>
      </c>
      <c r="C108" s="1">
        <v>0</v>
      </c>
      <c r="D108" s="1">
        <v>262.26425899999998</v>
      </c>
      <c r="E108" s="1" t="s">
        <v>8</v>
      </c>
      <c r="F108" s="1"/>
      <c r="G108" s="1"/>
      <c r="H108" s="1"/>
      <c r="I108" s="6"/>
      <c r="J108" s="6"/>
    </row>
    <row r="109" spans="1:10" hidden="1" x14ac:dyDescent="0.25">
      <c r="A109" s="1">
        <v>2705</v>
      </c>
      <c r="B109" s="1" t="s">
        <v>3</v>
      </c>
      <c r="C109" s="1">
        <v>0</v>
      </c>
      <c r="D109" s="1">
        <v>68.925411999999994</v>
      </c>
      <c r="E109" s="1" t="s">
        <v>8</v>
      </c>
      <c r="F109" s="1"/>
      <c r="G109" s="1"/>
      <c r="H109" s="1"/>
      <c r="I109" s="6"/>
      <c r="J109" s="6"/>
    </row>
    <row r="110" spans="1:10" hidden="1" x14ac:dyDescent="0.25">
      <c r="A110" s="1">
        <v>2708</v>
      </c>
      <c r="B110" s="1" t="s">
        <v>3</v>
      </c>
      <c r="C110" s="1">
        <v>0</v>
      </c>
      <c r="D110" s="1">
        <v>99.185871000000006</v>
      </c>
      <c r="E110" s="1" t="s">
        <v>8</v>
      </c>
      <c r="F110" s="1"/>
      <c r="G110" s="1"/>
      <c r="H110" s="1"/>
      <c r="I110" s="6"/>
      <c r="J110" s="6"/>
    </row>
    <row r="111" spans="1:10" hidden="1" x14ac:dyDescent="0.25">
      <c r="A111" s="1">
        <v>2709</v>
      </c>
      <c r="B111" s="1" t="s">
        <v>3</v>
      </c>
      <c r="C111" s="1">
        <v>0</v>
      </c>
      <c r="D111" s="1">
        <v>421.983476</v>
      </c>
      <c r="E111" s="1" t="s">
        <v>8</v>
      </c>
      <c r="F111" s="1"/>
      <c r="G111" s="1"/>
      <c r="H111" s="1"/>
      <c r="I111" s="6"/>
      <c r="J111" s="6"/>
    </row>
    <row r="112" spans="1:10" hidden="1" x14ac:dyDescent="0.25">
      <c r="A112" s="1">
        <v>2717</v>
      </c>
      <c r="B112" s="1" t="s">
        <v>3</v>
      </c>
      <c r="C112" s="1">
        <v>0</v>
      </c>
      <c r="D112" s="1">
        <v>59.978645999999998</v>
      </c>
      <c r="E112" s="1" t="s">
        <v>8</v>
      </c>
      <c r="F112" s="1"/>
      <c r="G112" s="1"/>
      <c r="H112" s="1"/>
      <c r="I112" s="6"/>
      <c r="J112" s="6"/>
    </row>
    <row r="113" spans="1:10" hidden="1" x14ac:dyDescent="0.25">
      <c r="A113" s="1">
        <v>2718</v>
      </c>
      <c r="B113" s="1" t="s">
        <v>3</v>
      </c>
      <c r="C113" s="1">
        <v>0</v>
      </c>
      <c r="D113" s="1">
        <v>79.656507000000005</v>
      </c>
      <c r="E113" s="1" t="s">
        <v>8</v>
      </c>
      <c r="F113" s="1"/>
      <c r="G113" s="1"/>
      <c r="H113" s="1"/>
      <c r="I113" s="6"/>
      <c r="J113" s="6"/>
    </row>
    <row r="114" spans="1:10" hidden="1" x14ac:dyDescent="0.25">
      <c r="A114" s="1">
        <v>2719</v>
      </c>
      <c r="B114" s="1" t="s">
        <v>3</v>
      </c>
      <c r="C114" s="1">
        <v>0</v>
      </c>
      <c r="D114" s="1">
        <v>234.797684</v>
      </c>
      <c r="E114" s="1" t="s">
        <v>8</v>
      </c>
      <c r="F114" s="1"/>
      <c r="G114" s="1"/>
      <c r="H114" s="1"/>
      <c r="I114" s="6"/>
      <c r="J114" s="6"/>
    </row>
    <row r="115" spans="1:10" hidden="1" x14ac:dyDescent="0.25">
      <c r="A115" s="1">
        <v>2720</v>
      </c>
      <c r="B115" s="1" t="s">
        <v>3</v>
      </c>
      <c r="C115" s="1">
        <v>0</v>
      </c>
      <c r="D115" s="1">
        <v>199.12376699999999</v>
      </c>
      <c r="E115" s="1" t="s">
        <v>8</v>
      </c>
      <c r="F115" s="1"/>
      <c r="G115" s="1"/>
      <c r="H115" s="1"/>
      <c r="I115" s="6"/>
      <c r="J115" s="6"/>
    </row>
    <row r="116" spans="1:10" hidden="1" x14ac:dyDescent="0.25">
      <c r="A116" s="1">
        <v>2721</v>
      </c>
      <c r="B116" s="1" t="s">
        <v>3</v>
      </c>
      <c r="C116" s="1">
        <v>0</v>
      </c>
      <c r="D116" s="1">
        <v>114.654442</v>
      </c>
      <c r="E116" s="1" t="s">
        <v>8</v>
      </c>
      <c r="F116" s="1"/>
      <c r="G116" s="1"/>
      <c r="H116" s="1"/>
      <c r="I116" s="6"/>
      <c r="J116" s="6"/>
    </row>
    <row r="117" spans="1:10" hidden="1" x14ac:dyDescent="0.25">
      <c r="A117" s="1">
        <v>2722</v>
      </c>
      <c r="B117" s="1" t="s">
        <v>3</v>
      </c>
      <c r="C117" s="1">
        <v>0</v>
      </c>
      <c r="D117" s="1">
        <v>263.24082399999998</v>
      </c>
      <c r="E117" s="1" t="s">
        <v>8</v>
      </c>
      <c r="F117" s="1"/>
      <c r="G117" s="1"/>
      <c r="H117" s="1"/>
      <c r="I117" s="6"/>
      <c r="J117" s="6"/>
    </row>
    <row r="118" spans="1:10" hidden="1" x14ac:dyDescent="0.25">
      <c r="A118" s="1">
        <v>2723</v>
      </c>
      <c r="B118" s="1" t="s">
        <v>3</v>
      </c>
      <c r="C118" s="1">
        <v>0</v>
      </c>
      <c r="D118" s="1">
        <v>360.24461600000001</v>
      </c>
      <c r="E118" s="1" t="s">
        <v>8</v>
      </c>
      <c r="F118" s="1"/>
      <c r="G118" s="1"/>
      <c r="H118" s="1"/>
      <c r="I118" s="6"/>
      <c r="J118" s="6"/>
    </row>
    <row r="119" spans="1:10" hidden="1" x14ac:dyDescent="0.25">
      <c r="A119" s="1">
        <v>2724</v>
      </c>
      <c r="B119" s="1" t="s">
        <v>3</v>
      </c>
      <c r="C119" s="1">
        <v>0</v>
      </c>
      <c r="D119" s="1">
        <v>394.20248400000003</v>
      </c>
      <c r="E119" s="1" t="s">
        <v>8</v>
      </c>
      <c r="F119" s="1"/>
      <c r="G119" s="1"/>
      <c r="H119" s="1"/>
      <c r="I119" s="6"/>
      <c r="J119" s="6"/>
    </row>
    <row r="120" spans="1:10" hidden="1" x14ac:dyDescent="0.25">
      <c r="A120" s="1">
        <v>2727</v>
      </c>
      <c r="B120" s="1" t="s">
        <v>3</v>
      </c>
      <c r="C120" s="1">
        <v>0</v>
      </c>
      <c r="D120" s="1">
        <v>138.59497200000001</v>
      </c>
      <c r="E120" s="1" t="s">
        <v>8</v>
      </c>
      <c r="F120" s="1"/>
      <c r="G120" s="1"/>
      <c r="H120" s="1"/>
      <c r="I120" s="6"/>
      <c r="J120" s="6"/>
    </row>
    <row r="121" spans="1:10" hidden="1" x14ac:dyDescent="0.25">
      <c r="A121" s="1">
        <v>2728</v>
      </c>
      <c r="B121" s="1" t="s">
        <v>3</v>
      </c>
      <c r="C121" s="1">
        <v>0</v>
      </c>
      <c r="D121" s="1">
        <v>243.35041100000001</v>
      </c>
      <c r="E121" s="1" t="s">
        <v>8</v>
      </c>
      <c r="F121" s="1"/>
      <c r="G121" s="1"/>
      <c r="H121" s="1"/>
      <c r="I121" s="6"/>
      <c r="J121" s="6"/>
    </row>
    <row r="122" spans="1:10" hidden="1" x14ac:dyDescent="0.25">
      <c r="A122" s="1">
        <v>2730</v>
      </c>
      <c r="B122" s="1" t="s">
        <v>3</v>
      </c>
      <c r="C122" s="1">
        <v>0</v>
      </c>
      <c r="D122" s="1">
        <v>463.01755900000001</v>
      </c>
      <c r="E122" s="1" t="s">
        <v>8</v>
      </c>
      <c r="F122" s="1"/>
      <c r="G122" s="1"/>
      <c r="H122" s="1"/>
      <c r="I122" s="6"/>
      <c r="J122" s="6"/>
    </row>
    <row r="123" spans="1:10" hidden="1" x14ac:dyDescent="0.25">
      <c r="A123" s="1">
        <v>2731</v>
      </c>
      <c r="B123" s="1" t="s">
        <v>3</v>
      </c>
      <c r="C123" s="1">
        <v>0</v>
      </c>
      <c r="D123" s="1">
        <v>137.62348299999999</v>
      </c>
      <c r="E123" s="1" t="s">
        <v>8</v>
      </c>
      <c r="F123" s="1"/>
      <c r="G123" s="1"/>
      <c r="H123" s="1"/>
      <c r="I123" s="6"/>
      <c r="J123" s="6"/>
    </row>
    <row r="124" spans="1:10" hidden="1" x14ac:dyDescent="0.25">
      <c r="A124" s="1">
        <v>2732</v>
      </c>
      <c r="B124" s="1" t="s">
        <v>3</v>
      </c>
      <c r="C124" s="1">
        <v>0</v>
      </c>
      <c r="D124" s="1">
        <v>155.39065600000001</v>
      </c>
      <c r="E124" s="1" t="s">
        <v>8</v>
      </c>
      <c r="F124" s="1"/>
      <c r="G124" s="1"/>
      <c r="H124" s="1"/>
      <c r="I124" s="6"/>
      <c r="J124" s="6"/>
    </row>
    <row r="125" spans="1:10" hidden="1" x14ac:dyDescent="0.25">
      <c r="A125" s="1">
        <v>2733</v>
      </c>
      <c r="B125" s="1" t="s">
        <v>3</v>
      </c>
      <c r="C125" s="1">
        <v>0</v>
      </c>
      <c r="D125" s="1">
        <v>247.53073699999999</v>
      </c>
      <c r="E125" s="1" t="s">
        <v>8</v>
      </c>
      <c r="F125" s="1"/>
      <c r="G125" s="1"/>
      <c r="H125" s="1"/>
      <c r="I125" s="6"/>
      <c r="J125" s="6"/>
    </row>
    <row r="126" spans="1:10" hidden="1" x14ac:dyDescent="0.25">
      <c r="A126" s="1">
        <v>2734</v>
      </c>
      <c r="B126" s="1" t="s">
        <v>3</v>
      </c>
      <c r="C126" s="1">
        <v>0</v>
      </c>
      <c r="D126" s="1">
        <v>268.33190999999999</v>
      </c>
      <c r="E126" s="1" t="s">
        <v>8</v>
      </c>
      <c r="F126" s="1"/>
      <c r="G126" s="1"/>
      <c r="H126" s="1"/>
      <c r="I126" s="6"/>
      <c r="J126" s="6"/>
    </row>
    <row r="127" spans="1:10" hidden="1" x14ac:dyDescent="0.25">
      <c r="A127" s="1">
        <v>2735</v>
      </c>
      <c r="B127" s="1" t="s">
        <v>3</v>
      </c>
      <c r="C127" s="1">
        <v>0</v>
      </c>
      <c r="D127" s="1">
        <v>159.779945</v>
      </c>
      <c r="E127" s="1" t="s">
        <v>8</v>
      </c>
      <c r="F127" s="1"/>
      <c r="G127" s="1"/>
      <c r="H127" s="1"/>
      <c r="I127" s="6"/>
      <c r="J127" s="6"/>
    </row>
    <row r="128" spans="1:10" hidden="1" x14ac:dyDescent="0.25">
      <c r="A128" s="1">
        <v>2736</v>
      </c>
      <c r="B128" s="1" t="s">
        <v>3</v>
      </c>
      <c r="C128" s="1">
        <v>0</v>
      </c>
      <c r="D128" s="1">
        <v>97.589241000000001</v>
      </c>
      <c r="E128" s="1" t="s">
        <v>8</v>
      </c>
      <c r="F128" s="1"/>
      <c r="G128" s="1"/>
      <c r="H128" s="1"/>
      <c r="I128" s="6"/>
      <c r="J128" s="6"/>
    </row>
    <row r="129" spans="1:10" hidden="1" x14ac:dyDescent="0.25">
      <c r="A129" s="1">
        <v>2737</v>
      </c>
      <c r="B129" s="1" t="s">
        <v>3</v>
      </c>
      <c r="C129" s="1">
        <v>0</v>
      </c>
      <c r="D129" s="1">
        <v>143.11884599999999</v>
      </c>
      <c r="E129" s="1" t="s">
        <v>8</v>
      </c>
      <c r="F129" s="1"/>
      <c r="G129" s="1"/>
      <c r="H129" s="1"/>
      <c r="I129" s="6"/>
      <c r="J129" s="6"/>
    </row>
    <row r="130" spans="1:10" hidden="1" x14ac:dyDescent="0.25">
      <c r="A130" s="1">
        <v>2738</v>
      </c>
      <c r="B130" s="1" t="s">
        <v>3</v>
      </c>
      <c r="C130" s="1">
        <v>0</v>
      </c>
      <c r="D130" s="1">
        <v>123.006518</v>
      </c>
      <c r="E130" s="1" t="s">
        <v>8</v>
      </c>
      <c r="F130" s="1"/>
      <c r="G130" s="1"/>
      <c r="H130" s="1"/>
      <c r="I130" s="6"/>
      <c r="J130" s="6"/>
    </row>
    <row r="131" spans="1:10" hidden="1" x14ac:dyDescent="0.25">
      <c r="A131" s="1">
        <v>2739</v>
      </c>
      <c r="B131" s="1" t="s">
        <v>3</v>
      </c>
      <c r="C131" s="1">
        <v>0</v>
      </c>
      <c r="D131" s="1">
        <v>276.30167299999999</v>
      </c>
      <c r="E131" s="1" t="s">
        <v>8</v>
      </c>
      <c r="F131" s="1"/>
      <c r="G131" s="1"/>
      <c r="H131" s="1"/>
      <c r="I131" s="6"/>
      <c r="J131" s="6"/>
    </row>
    <row r="132" spans="1:10" hidden="1" x14ac:dyDescent="0.25">
      <c r="A132" s="1">
        <v>2740</v>
      </c>
      <c r="B132" s="1" t="s">
        <v>3</v>
      </c>
      <c r="C132" s="1">
        <v>0</v>
      </c>
      <c r="D132" s="1">
        <v>185.06841399999999</v>
      </c>
      <c r="E132" s="1" t="s">
        <v>8</v>
      </c>
      <c r="F132" s="1"/>
      <c r="G132" s="1"/>
      <c r="H132" s="1"/>
      <c r="I132" s="6"/>
      <c r="J132" s="6"/>
    </row>
    <row r="133" spans="1:10" hidden="1" x14ac:dyDescent="0.25">
      <c r="A133" s="1">
        <v>2741</v>
      </c>
      <c r="B133" s="1" t="s">
        <v>3</v>
      </c>
      <c r="C133" s="1">
        <v>0</v>
      </c>
      <c r="D133" s="1">
        <v>363.09576399999997</v>
      </c>
      <c r="E133" s="1" t="s">
        <v>8</v>
      </c>
      <c r="F133" s="1"/>
      <c r="G133" s="1"/>
      <c r="H133" s="1"/>
      <c r="I133" s="6"/>
      <c r="J133" s="6"/>
    </row>
    <row r="134" spans="1:10" hidden="1" x14ac:dyDescent="0.25">
      <c r="A134" s="1">
        <v>2742</v>
      </c>
      <c r="B134" s="1" t="s">
        <v>3</v>
      </c>
      <c r="C134" s="1">
        <v>0</v>
      </c>
      <c r="D134" s="1">
        <v>137.618145</v>
      </c>
      <c r="E134" s="1" t="s">
        <v>8</v>
      </c>
      <c r="F134" s="1"/>
      <c r="G134" s="1"/>
      <c r="H134" s="1"/>
      <c r="I134" s="6"/>
      <c r="J134" s="6"/>
    </row>
    <row r="135" spans="1:10" hidden="1" x14ac:dyDescent="0.25">
      <c r="A135" s="1">
        <v>2743</v>
      </c>
      <c r="B135" s="1" t="s">
        <v>3</v>
      </c>
      <c r="C135" s="1">
        <v>0</v>
      </c>
      <c r="D135" s="1">
        <v>141.39393200000001</v>
      </c>
      <c r="E135" s="1" t="s">
        <v>8</v>
      </c>
      <c r="F135" s="1"/>
      <c r="G135" s="1"/>
      <c r="H135" s="1"/>
      <c r="I135" s="6"/>
      <c r="J135" s="6"/>
    </row>
    <row r="136" spans="1:10" hidden="1" x14ac:dyDescent="0.25">
      <c r="A136" s="1">
        <v>2744</v>
      </c>
      <c r="B136" s="1" t="s">
        <v>3</v>
      </c>
      <c r="C136" s="1">
        <v>0</v>
      </c>
      <c r="D136" s="1">
        <v>135.09225599999999</v>
      </c>
      <c r="E136" s="1" t="s">
        <v>8</v>
      </c>
      <c r="F136" s="1"/>
      <c r="G136" s="1"/>
      <c r="H136" s="1"/>
      <c r="I136" s="6"/>
      <c r="J136" s="6"/>
    </row>
    <row r="137" spans="1:10" hidden="1" x14ac:dyDescent="0.25">
      <c r="A137" s="1">
        <v>2745</v>
      </c>
      <c r="B137" s="1" t="s">
        <v>3</v>
      </c>
      <c r="C137" s="1">
        <v>0</v>
      </c>
      <c r="D137" s="1">
        <v>47.386215</v>
      </c>
      <c r="E137" s="1" t="s">
        <v>8</v>
      </c>
      <c r="F137" s="1"/>
      <c r="G137" s="1"/>
      <c r="H137" s="1"/>
      <c r="I137" s="6"/>
      <c r="J137" s="6"/>
    </row>
    <row r="138" spans="1:10" hidden="1" x14ac:dyDescent="0.25">
      <c r="A138" s="1">
        <v>2746</v>
      </c>
      <c r="B138" s="1" t="s">
        <v>3</v>
      </c>
      <c r="C138" s="1">
        <v>0</v>
      </c>
      <c r="D138" s="1">
        <v>164.757274</v>
      </c>
      <c r="E138" s="1" t="s">
        <v>8</v>
      </c>
      <c r="F138" s="1"/>
      <c r="G138" s="1"/>
      <c r="H138" s="1"/>
      <c r="I138" s="6"/>
      <c r="J138" s="6"/>
    </row>
    <row r="139" spans="1:10" hidden="1" x14ac:dyDescent="0.25">
      <c r="A139" s="1">
        <v>2747</v>
      </c>
      <c r="B139" s="1" t="s">
        <v>3</v>
      </c>
      <c r="C139" s="1">
        <v>0</v>
      </c>
      <c r="D139" s="1">
        <v>130.88203799999999</v>
      </c>
      <c r="E139" s="1" t="s">
        <v>8</v>
      </c>
      <c r="F139" s="1"/>
      <c r="G139" s="1"/>
      <c r="H139" s="1"/>
      <c r="I139" s="6"/>
      <c r="J139" s="6"/>
    </row>
    <row r="140" spans="1:10" hidden="1" x14ac:dyDescent="0.25">
      <c r="A140" s="1">
        <v>2748</v>
      </c>
      <c r="B140" s="1" t="s">
        <v>3</v>
      </c>
      <c r="C140" s="1">
        <v>0</v>
      </c>
      <c r="D140" s="1">
        <v>57.308582000000001</v>
      </c>
      <c r="E140" s="1" t="s">
        <v>8</v>
      </c>
      <c r="F140" s="1"/>
      <c r="G140" s="1"/>
      <c r="H140" s="1"/>
      <c r="I140" s="6"/>
      <c r="J140" s="6"/>
    </row>
    <row r="141" spans="1:10" hidden="1" x14ac:dyDescent="0.25">
      <c r="A141" s="1">
        <v>2749</v>
      </c>
      <c r="B141" s="1" t="s">
        <v>3</v>
      </c>
      <c r="C141" s="1">
        <v>0</v>
      </c>
      <c r="D141" s="1">
        <v>154.88242199999999</v>
      </c>
      <c r="E141" s="1" t="s">
        <v>8</v>
      </c>
      <c r="F141" s="1"/>
      <c r="G141" s="1"/>
      <c r="H141" s="1"/>
      <c r="I141" s="6"/>
      <c r="J141" s="6"/>
    </row>
    <row r="142" spans="1:10" hidden="1" x14ac:dyDescent="0.25">
      <c r="A142" s="1">
        <v>2751</v>
      </c>
      <c r="B142" s="1" t="s">
        <v>3</v>
      </c>
      <c r="C142" s="1">
        <v>0</v>
      </c>
      <c r="D142" s="1">
        <v>384.28126200000003</v>
      </c>
      <c r="E142" s="1" t="s">
        <v>8</v>
      </c>
      <c r="F142" s="1"/>
      <c r="G142" s="1"/>
      <c r="H142" s="1"/>
      <c r="I142" s="6"/>
      <c r="J142" s="6"/>
    </row>
    <row r="143" spans="1:10" hidden="1" x14ac:dyDescent="0.25">
      <c r="A143" s="1">
        <v>2752</v>
      </c>
      <c r="B143" s="1" t="s">
        <v>3</v>
      </c>
      <c r="C143" s="1">
        <v>0</v>
      </c>
      <c r="D143" s="1">
        <v>161.81673000000001</v>
      </c>
      <c r="E143" s="1" t="s">
        <v>8</v>
      </c>
      <c r="F143" s="1"/>
      <c r="G143" s="1"/>
      <c r="H143" s="1"/>
      <c r="I143" s="6"/>
      <c r="J143" s="6"/>
    </row>
    <row r="144" spans="1:10" hidden="1" x14ac:dyDescent="0.25">
      <c r="A144" s="1">
        <v>2753</v>
      </c>
      <c r="B144" s="1" t="s">
        <v>3</v>
      </c>
      <c r="C144" s="1">
        <v>0</v>
      </c>
      <c r="D144" s="1">
        <v>344.63493299999999</v>
      </c>
      <c r="E144" s="1" t="s">
        <v>8</v>
      </c>
      <c r="F144" s="1"/>
      <c r="G144" s="1"/>
      <c r="H144" s="1"/>
      <c r="I144" s="6"/>
      <c r="J144" s="6"/>
    </row>
    <row r="145" spans="1:10" hidden="1" x14ac:dyDescent="0.25">
      <c r="A145" s="1">
        <v>2754</v>
      </c>
      <c r="B145" s="1" t="s">
        <v>3</v>
      </c>
      <c r="C145" s="1">
        <v>0</v>
      </c>
      <c r="D145" s="1">
        <v>399.647627</v>
      </c>
      <c r="E145" s="1" t="s">
        <v>8</v>
      </c>
      <c r="F145" s="1"/>
      <c r="G145" s="1"/>
      <c r="H145" s="1"/>
      <c r="I145" s="6"/>
      <c r="J145" s="6"/>
    </row>
    <row r="146" spans="1:10" hidden="1" x14ac:dyDescent="0.25">
      <c r="A146" s="1">
        <v>2759</v>
      </c>
      <c r="B146" s="1" t="s">
        <v>3</v>
      </c>
      <c r="C146" s="1">
        <v>0</v>
      </c>
      <c r="D146" s="1">
        <v>250.70929699999999</v>
      </c>
      <c r="E146" s="1" t="s">
        <v>8</v>
      </c>
      <c r="F146" s="1"/>
      <c r="G146" s="1"/>
      <c r="H146" s="1"/>
      <c r="I146" s="6"/>
      <c r="J146" s="6"/>
    </row>
    <row r="147" spans="1:10" hidden="1" x14ac:dyDescent="0.25">
      <c r="A147" s="1">
        <v>2760</v>
      </c>
      <c r="B147" s="1" t="s">
        <v>3</v>
      </c>
      <c r="C147" s="1">
        <v>0</v>
      </c>
      <c r="D147" s="1">
        <v>165.868247</v>
      </c>
      <c r="E147" s="1" t="s">
        <v>8</v>
      </c>
      <c r="F147" s="1"/>
      <c r="G147" s="1"/>
      <c r="H147" s="1"/>
      <c r="I147" s="6"/>
      <c r="J147" s="6"/>
    </row>
    <row r="148" spans="1:10" hidden="1" x14ac:dyDescent="0.25">
      <c r="A148" s="1">
        <v>2761</v>
      </c>
      <c r="B148" s="1" t="s">
        <v>3</v>
      </c>
      <c r="C148" s="1">
        <v>0</v>
      </c>
      <c r="D148" s="1">
        <v>218.34301099999999</v>
      </c>
      <c r="E148" s="1" t="s">
        <v>8</v>
      </c>
      <c r="F148" s="1"/>
      <c r="G148" s="1"/>
      <c r="H148" s="1"/>
      <c r="I148" s="6"/>
      <c r="J148" s="6"/>
    </row>
    <row r="149" spans="1:10" hidden="1" x14ac:dyDescent="0.25">
      <c r="A149" s="1">
        <v>2762</v>
      </c>
      <c r="B149" s="1" t="s">
        <v>3</v>
      </c>
      <c r="C149" s="1">
        <v>0</v>
      </c>
      <c r="D149" s="1">
        <v>293.64558099999999</v>
      </c>
      <c r="E149" s="1" t="s">
        <v>8</v>
      </c>
      <c r="F149" s="1"/>
      <c r="G149" s="1"/>
      <c r="H149" s="1"/>
      <c r="I149" s="6"/>
      <c r="J149" s="6"/>
    </row>
    <row r="150" spans="1:10" hidden="1" x14ac:dyDescent="0.25">
      <c r="A150" s="1">
        <v>2763</v>
      </c>
      <c r="B150" s="1" t="s">
        <v>3</v>
      </c>
      <c r="C150" s="1">
        <v>0</v>
      </c>
      <c r="D150" s="1">
        <v>33.133187</v>
      </c>
      <c r="E150" s="1" t="s">
        <v>8</v>
      </c>
      <c r="F150" s="1"/>
      <c r="G150" s="1"/>
      <c r="H150" s="1"/>
      <c r="I150" s="6"/>
      <c r="J150" s="6"/>
    </row>
    <row r="151" spans="1:10" hidden="1" x14ac:dyDescent="0.25">
      <c r="A151" s="1">
        <v>2767</v>
      </c>
      <c r="B151" s="1" t="s">
        <v>3</v>
      </c>
      <c r="C151" s="1">
        <v>0</v>
      </c>
      <c r="D151" s="1">
        <v>160.52199400000001</v>
      </c>
      <c r="E151" s="1" t="s">
        <v>8</v>
      </c>
      <c r="F151" s="1"/>
      <c r="G151" s="1"/>
      <c r="H151" s="1"/>
      <c r="I151" s="6"/>
      <c r="J151" s="6"/>
    </row>
    <row r="152" spans="1:10" hidden="1" x14ac:dyDescent="0.25">
      <c r="A152" s="1">
        <v>2768</v>
      </c>
      <c r="B152" s="1" t="s">
        <v>3</v>
      </c>
      <c r="C152" s="1">
        <v>0</v>
      </c>
      <c r="D152" s="1">
        <v>103.079616</v>
      </c>
      <c r="E152" s="1" t="s">
        <v>8</v>
      </c>
      <c r="F152" s="1"/>
      <c r="G152" s="1"/>
      <c r="H152" s="1"/>
      <c r="I152" s="6"/>
      <c r="J152" s="6"/>
    </row>
    <row r="153" spans="1:10" hidden="1" x14ac:dyDescent="0.25">
      <c r="A153" s="1">
        <v>2769</v>
      </c>
      <c r="B153" s="1" t="s">
        <v>3</v>
      </c>
      <c r="C153" s="1">
        <v>0</v>
      </c>
      <c r="D153" s="1">
        <v>106.10530300000001</v>
      </c>
      <c r="E153" s="1" t="s">
        <v>8</v>
      </c>
      <c r="F153" s="1"/>
      <c r="G153" s="1"/>
      <c r="H153" s="1"/>
      <c r="I153" s="6"/>
      <c r="J153" s="6"/>
    </row>
    <row r="154" spans="1:10" hidden="1" x14ac:dyDescent="0.25">
      <c r="A154" s="1">
        <v>2770</v>
      </c>
      <c r="B154" s="1" t="s">
        <v>3</v>
      </c>
      <c r="C154" s="1">
        <v>0</v>
      </c>
      <c r="D154" s="1">
        <v>179.03261599999999</v>
      </c>
      <c r="E154" s="1" t="s">
        <v>8</v>
      </c>
      <c r="F154" s="1"/>
      <c r="G154" s="1"/>
      <c r="H154" s="1"/>
      <c r="I154" s="6"/>
      <c r="J154" s="6"/>
    </row>
    <row r="155" spans="1:10" hidden="1" x14ac:dyDescent="0.25">
      <c r="A155" s="1">
        <v>2784</v>
      </c>
      <c r="B155" s="1" t="s">
        <v>3</v>
      </c>
      <c r="C155" s="1">
        <v>0</v>
      </c>
      <c r="D155" s="1">
        <v>113.549244</v>
      </c>
      <c r="E155" s="1" t="s">
        <v>8</v>
      </c>
      <c r="F155" s="1"/>
      <c r="G155" s="1"/>
      <c r="H155" s="1"/>
      <c r="I155" s="6"/>
      <c r="J155" s="6"/>
    </row>
    <row r="156" spans="1:10" hidden="1" x14ac:dyDescent="0.25">
      <c r="A156" s="1">
        <v>2785</v>
      </c>
      <c r="B156" s="1" t="s">
        <v>3</v>
      </c>
      <c r="C156" s="1">
        <v>0</v>
      </c>
      <c r="D156" s="1">
        <v>10.197222999999999</v>
      </c>
      <c r="E156" s="1" t="s">
        <v>8</v>
      </c>
      <c r="F156" s="1"/>
      <c r="G156" s="1"/>
      <c r="H156" s="1"/>
      <c r="I156" s="6"/>
      <c r="J156" s="6"/>
    </row>
    <row r="157" spans="1:10" hidden="1" x14ac:dyDescent="0.25">
      <c r="A157" s="1">
        <v>2805</v>
      </c>
      <c r="B157" s="1" t="s">
        <v>3</v>
      </c>
      <c r="C157" s="1">
        <v>0</v>
      </c>
      <c r="D157" s="1">
        <v>256.14410500000002</v>
      </c>
      <c r="E157" s="1" t="s">
        <v>8</v>
      </c>
      <c r="F157" s="1"/>
      <c r="G157" s="1"/>
      <c r="H157" s="1"/>
      <c r="I157" s="6"/>
      <c r="J157" s="6"/>
    </row>
    <row r="158" spans="1:10" hidden="1" x14ac:dyDescent="0.25">
      <c r="A158" s="1">
        <v>2807</v>
      </c>
      <c r="B158" s="1" t="s">
        <v>3</v>
      </c>
      <c r="C158" s="1">
        <v>0</v>
      </c>
      <c r="D158" s="1">
        <v>188.79808600000001</v>
      </c>
      <c r="E158" s="1" t="s">
        <v>8</v>
      </c>
      <c r="F158" s="1"/>
      <c r="G158" s="1"/>
      <c r="H158" s="1"/>
      <c r="I158" s="6"/>
      <c r="J158" s="6"/>
    </row>
    <row r="159" spans="1:10" hidden="1" x14ac:dyDescent="0.25">
      <c r="A159" s="1">
        <v>2808</v>
      </c>
      <c r="B159" s="1" t="s">
        <v>3</v>
      </c>
      <c r="C159" s="1">
        <v>0</v>
      </c>
      <c r="D159" s="1">
        <v>598.27488600000004</v>
      </c>
      <c r="E159" s="1" t="s">
        <v>8</v>
      </c>
      <c r="F159" s="1"/>
      <c r="G159" s="1"/>
      <c r="H159" s="1"/>
      <c r="I159" s="6"/>
      <c r="J159" s="6"/>
    </row>
    <row r="160" spans="1:10" hidden="1" x14ac:dyDescent="0.25">
      <c r="A160" s="1">
        <v>2809</v>
      </c>
      <c r="B160" s="1" t="s">
        <v>3</v>
      </c>
      <c r="C160" s="1">
        <v>0</v>
      </c>
      <c r="D160" s="1">
        <v>960.78506200000004</v>
      </c>
      <c r="E160" s="1" t="s">
        <v>8</v>
      </c>
      <c r="F160" s="1"/>
      <c r="G160" s="1"/>
      <c r="H160" s="1"/>
      <c r="I160" s="6"/>
      <c r="J160" s="6"/>
    </row>
    <row r="161" spans="1:10" hidden="1" x14ac:dyDescent="0.25">
      <c r="A161" s="1">
        <v>2810</v>
      </c>
      <c r="B161" s="1" t="s">
        <v>3</v>
      </c>
      <c r="C161" s="1">
        <v>0</v>
      </c>
      <c r="D161" s="1">
        <v>493.03904</v>
      </c>
      <c r="E161" s="1" t="s">
        <v>8</v>
      </c>
      <c r="F161" s="1"/>
      <c r="G161" s="1"/>
      <c r="H161" s="1"/>
      <c r="I161" s="6"/>
      <c r="J161" s="6"/>
    </row>
    <row r="162" spans="1:10" hidden="1" x14ac:dyDescent="0.25">
      <c r="A162" s="1">
        <v>2811</v>
      </c>
      <c r="B162" s="1" t="s">
        <v>3</v>
      </c>
      <c r="C162" s="1">
        <v>0</v>
      </c>
      <c r="D162" s="1">
        <v>489.518508</v>
      </c>
      <c r="E162" s="1" t="s">
        <v>8</v>
      </c>
      <c r="F162" s="1"/>
      <c r="G162" s="1"/>
      <c r="H162" s="1"/>
      <c r="I162" s="6"/>
      <c r="J162" s="6"/>
    </row>
    <row r="163" spans="1:10" hidden="1" x14ac:dyDescent="0.25">
      <c r="A163" s="1">
        <v>2813</v>
      </c>
      <c r="B163" s="1" t="s">
        <v>3</v>
      </c>
      <c r="C163" s="1">
        <v>0</v>
      </c>
      <c r="D163" s="1">
        <v>290.73977600000001</v>
      </c>
      <c r="E163" s="1" t="s">
        <v>8</v>
      </c>
      <c r="F163" s="1"/>
      <c r="G163" s="1"/>
      <c r="H163" s="1"/>
      <c r="I163" s="6"/>
      <c r="J163" s="6"/>
    </row>
    <row r="164" spans="1:10" hidden="1" x14ac:dyDescent="0.25">
      <c r="A164" s="1">
        <v>2814</v>
      </c>
      <c r="B164" s="1" t="s">
        <v>3</v>
      </c>
      <c r="C164" s="1">
        <v>0</v>
      </c>
      <c r="D164" s="1">
        <v>140.67568499999999</v>
      </c>
      <c r="E164" s="1" t="s">
        <v>8</v>
      </c>
      <c r="F164" s="1"/>
      <c r="G164" s="1"/>
      <c r="H164" s="1"/>
      <c r="I164" s="6"/>
      <c r="J164" s="6"/>
    </row>
    <row r="165" spans="1:10" hidden="1" x14ac:dyDescent="0.25">
      <c r="A165" s="1">
        <v>2815</v>
      </c>
      <c r="B165" s="1" t="s">
        <v>3</v>
      </c>
      <c r="C165" s="1">
        <v>0</v>
      </c>
      <c r="D165" s="1">
        <v>278.889657</v>
      </c>
      <c r="E165" s="1" t="s">
        <v>8</v>
      </c>
      <c r="F165" s="1"/>
      <c r="G165" s="1"/>
      <c r="H165" s="1"/>
      <c r="I165" s="6"/>
      <c r="J165" s="6"/>
    </row>
    <row r="166" spans="1:10" hidden="1" x14ac:dyDescent="0.25">
      <c r="A166" s="1">
        <v>2816</v>
      </c>
      <c r="B166" s="1" t="s">
        <v>3</v>
      </c>
      <c r="C166" s="1">
        <v>0</v>
      </c>
      <c r="D166" s="1">
        <v>281.47107699999998</v>
      </c>
      <c r="E166" s="1" t="s">
        <v>8</v>
      </c>
      <c r="F166" s="1"/>
      <c r="G166" s="1"/>
      <c r="H166" s="1"/>
      <c r="I166" s="6"/>
      <c r="J166" s="6"/>
    </row>
    <row r="167" spans="1:10" hidden="1" x14ac:dyDescent="0.25">
      <c r="A167" s="1">
        <v>2817</v>
      </c>
      <c r="B167" s="1" t="s">
        <v>3</v>
      </c>
      <c r="C167" s="1">
        <v>0</v>
      </c>
      <c r="D167" s="1">
        <v>211.195189</v>
      </c>
      <c r="E167" s="1" t="s">
        <v>8</v>
      </c>
      <c r="F167" s="1"/>
      <c r="G167" s="1"/>
      <c r="H167" s="1"/>
      <c r="I167" s="6"/>
      <c r="J167" s="6"/>
    </row>
    <row r="168" spans="1:10" hidden="1" x14ac:dyDescent="0.25">
      <c r="A168" s="1">
        <v>2818</v>
      </c>
      <c r="B168" s="1" t="s">
        <v>3</v>
      </c>
      <c r="C168" s="1">
        <v>0</v>
      </c>
      <c r="D168" s="1">
        <v>269.318625</v>
      </c>
      <c r="E168" s="1" t="s">
        <v>8</v>
      </c>
      <c r="F168" s="1"/>
      <c r="G168" s="1"/>
      <c r="H168" s="1"/>
      <c r="I168" s="6"/>
      <c r="J168" s="6"/>
    </row>
    <row r="169" spans="1:10" hidden="1" x14ac:dyDescent="0.25">
      <c r="A169" s="1">
        <v>2819</v>
      </c>
      <c r="B169" s="1" t="s">
        <v>3</v>
      </c>
      <c r="C169" s="1">
        <v>0</v>
      </c>
      <c r="D169" s="1">
        <v>402.256349</v>
      </c>
      <c r="E169" s="1" t="s">
        <v>8</v>
      </c>
      <c r="F169" s="1"/>
      <c r="G169" s="1"/>
      <c r="H169" s="1"/>
      <c r="I169" s="6"/>
      <c r="J169" s="6"/>
    </row>
    <row r="170" spans="1:10" hidden="1" x14ac:dyDescent="0.25">
      <c r="A170" s="1">
        <v>2820</v>
      </c>
      <c r="B170" s="1" t="s">
        <v>3</v>
      </c>
      <c r="C170" s="1">
        <v>0</v>
      </c>
      <c r="D170" s="1">
        <v>206.319717</v>
      </c>
      <c r="E170" s="1" t="s">
        <v>8</v>
      </c>
      <c r="F170" s="1"/>
      <c r="G170" s="1"/>
      <c r="H170" s="1"/>
      <c r="I170" s="6"/>
      <c r="J170" s="6"/>
    </row>
    <row r="171" spans="1:10" hidden="1" x14ac:dyDescent="0.25">
      <c r="A171" s="1">
        <v>2821</v>
      </c>
      <c r="B171" s="1" t="s">
        <v>3</v>
      </c>
      <c r="C171" s="1">
        <v>0</v>
      </c>
      <c r="D171" s="1">
        <v>175.078755</v>
      </c>
      <c r="E171" s="1" t="s">
        <v>8</v>
      </c>
      <c r="F171" s="1"/>
      <c r="G171" s="1"/>
      <c r="H171" s="1"/>
      <c r="I171" s="6"/>
      <c r="J171" s="6"/>
    </row>
    <row r="172" spans="1:10" hidden="1" x14ac:dyDescent="0.25">
      <c r="A172" s="1">
        <v>2822</v>
      </c>
      <c r="B172" s="1" t="s">
        <v>3</v>
      </c>
      <c r="C172" s="1">
        <v>0</v>
      </c>
      <c r="D172" s="1">
        <v>394.80729700000001</v>
      </c>
      <c r="E172" s="1" t="s">
        <v>8</v>
      </c>
      <c r="F172" s="1"/>
      <c r="G172" s="1"/>
      <c r="H172" s="1"/>
      <c r="I172" s="6"/>
      <c r="J172" s="6"/>
    </row>
    <row r="173" spans="1:10" hidden="1" x14ac:dyDescent="0.25">
      <c r="A173" s="1">
        <v>2823</v>
      </c>
      <c r="B173" s="1" t="s">
        <v>3</v>
      </c>
      <c r="C173" s="1">
        <v>0</v>
      </c>
      <c r="D173" s="1">
        <v>270.67846500000002</v>
      </c>
      <c r="E173" s="1" t="s">
        <v>8</v>
      </c>
      <c r="F173" s="1"/>
      <c r="G173" s="1"/>
      <c r="H173" s="1"/>
      <c r="I173" s="6"/>
      <c r="J173" s="6"/>
    </row>
    <row r="174" spans="1:10" hidden="1" x14ac:dyDescent="0.25">
      <c r="A174" s="1">
        <v>2824</v>
      </c>
      <c r="B174" s="1" t="s">
        <v>3</v>
      </c>
      <c r="C174" s="1">
        <v>0</v>
      </c>
      <c r="D174" s="1">
        <v>250.66519400000001</v>
      </c>
      <c r="E174" s="1" t="s">
        <v>8</v>
      </c>
      <c r="F174" s="1"/>
      <c r="G174" s="1"/>
      <c r="H174" s="1"/>
      <c r="I174" s="6"/>
      <c r="J174" s="6"/>
    </row>
    <row r="175" spans="1:10" hidden="1" x14ac:dyDescent="0.25">
      <c r="A175" s="1">
        <v>2825</v>
      </c>
      <c r="B175" s="1" t="s">
        <v>3</v>
      </c>
      <c r="C175" s="1">
        <v>0</v>
      </c>
      <c r="D175" s="1">
        <v>279.69121000000001</v>
      </c>
      <c r="E175" s="1" t="s">
        <v>8</v>
      </c>
      <c r="F175" s="1"/>
      <c r="G175" s="1"/>
      <c r="H175" s="1"/>
      <c r="I175" s="6"/>
      <c r="J175" s="6"/>
    </row>
    <row r="176" spans="1:10" hidden="1" x14ac:dyDescent="0.25">
      <c r="A176" s="1">
        <v>2826</v>
      </c>
      <c r="B176" s="1" t="s">
        <v>3</v>
      </c>
      <c r="C176" s="1">
        <v>0</v>
      </c>
      <c r="D176" s="1">
        <v>338.65995099999998</v>
      </c>
      <c r="E176" s="1" t="s">
        <v>8</v>
      </c>
      <c r="F176" s="1"/>
      <c r="G176" s="1"/>
      <c r="H176" s="1"/>
      <c r="I176" s="6"/>
      <c r="J176" s="6"/>
    </row>
    <row r="177" spans="1:10" hidden="1" x14ac:dyDescent="0.25">
      <c r="A177" s="1">
        <v>2827</v>
      </c>
      <c r="B177" s="1" t="s">
        <v>3</v>
      </c>
      <c r="C177" s="1">
        <v>0</v>
      </c>
      <c r="D177" s="1">
        <v>68.611528000000007</v>
      </c>
      <c r="E177" s="1" t="s">
        <v>8</v>
      </c>
      <c r="F177" s="1"/>
      <c r="G177" s="1"/>
      <c r="H177" s="1"/>
      <c r="I177" s="6"/>
      <c r="J177" s="6"/>
    </row>
    <row r="178" spans="1:10" hidden="1" x14ac:dyDescent="0.25">
      <c r="A178" s="1">
        <v>2828</v>
      </c>
      <c r="B178" s="1" t="s">
        <v>3</v>
      </c>
      <c r="C178" s="1">
        <v>0</v>
      </c>
      <c r="D178" s="1">
        <v>137.235658</v>
      </c>
      <c r="E178" s="1" t="s">
        <v>8</v>
      </c>
      <c r="F178" s="1"/>
      <c r="G178" s="1"/>
      <c r="H178" s="1"/>
      <c r="I178" s="6"/>
      <c r="J178" s="6"/>
    </row>
    <row r="179" spans="1:10" hidden="1" x14ac:dyDescent="0.25">
      <c r="A179" s="1">
        <v>2829</v>
      </c>
      <c r="B179" s="1" t="s">
        <v>3</v>
      </c>
      <c r="C179" s="1">
        <v>0</v>
      </c>
      <c r="D179" s="1">
        <v>103.559935</v>
      </c>
      <c r="E179" s="1" t="s">
        <v>8</v>
      </c>
      <c r="F179" s="1"/>
      <c r="G179" s="1"/>
      <c r="H179" s="1"/>
      <c r="I179" s="6"/>
      <c r="J179" s="6"/>
    </row>
    <row r="180" spans="1:10" hidden="1" x14ac:dyDescent="0.25">
      <c r="A180" s="1">
        <v>2833</v>
      </c>
      <c r="B180" s="1" t="s">
        <v>3</v>
      </c>
      <c r="C180" s="1">
        <v>0</v>
      </c>
      <c r="D180" s="1">
        <v>113.55029399999999</v>
      </c>
      <c r="E180" s="1" t="s">
        <v>8</v>
      </c>
      <c r="F180" s="1"/>
      <c r="G180" s="1"/>
      <c r="H180" s="1"/>
      <c r="I180" s="6"/>
      <c r="J180" s="6"/>
    </row>
    <row r="181" spans="1:10" hidden="1" x14ac:dyDescent="0.25">
      <c r="A181" s="1">
        <v>2834</v>
      </c>
      <c r="B181" s="1" t="s">
        <v>3</v>
      </c>
      <c r="C181" s="1">
        <v>0</v>
      </c>
      <c r="D181" s="1">
        <v>253.770949</v>
      </c>
      <c r="E181" s="1" t="s">
        <v>8</v>
      </c>
      <c r="F181" s="1"/>
      <c r="G181" s="1"/>
      <c r="H181" s="1"/>
      <c r="I181" s="6"/>
      <c r="J181" s="6"/>
    </row>
    <row r="182" spans="1:10" hidden="1" x14ac:dyDescent="0.25">
      <c r="A182" s="1">
        <v>2835</v>
      </c>
      <c r="B182" s="1" t="s">
        <v>3</v>
      </c>
      <c r="C182" s="1">
        <v>0</v>
      </c>
      <c r="D182" s="1">
        <v>124.681029</v>
      </c>
      <c r="E182" s="1" t="s">
        <v>8</v>
      </c>
      <c r="F182" s="1"/>
      <c r="G182" s="1"/>
      <c r="H182" s="1"/>
      <c r="I182" s="6"/>
      <c r="J182" s="6"/>
    </row>
    <row r="183" spans="1:10" hidden="1" x14ac:dyDescent="0.25">
      <c r="A183" s="1">
        <v>2836</v>
      </c>
      <c r="B183" s="1" t="s">
        <v>3</v>
      </c>
      <c r="C183" s="1">
        <v>0</v>
      </c>
      <c r="D183" s="1">
        <v>127.80874799999999</v>
      </c>
      <c r="E183" s="1" t="s">
        <v>8</v>
      </c>
      <c r="F183" s="1"/>
      <c r="G183" s="1"/>
      <c r="H183" s="1"/>
      <c r="I183" s="6"/>
      <c r="J183" s="6"/>
    </row>
    <row r="184" spans="1:10" hidden="1" x14ac:dyDescent="0.25">
      <c r="A184" s="1">
        <v>2839</v>
      </c>
      <c r="B184" s="1" t="s">
        <v>3</v>
      </c>
      <c r="C184" s="1">
        <v>0</v>
      </c>
      <c r="D184" s="1">
        <v>110.423188</v>
      </c>
      <c r="E184" s="1" t="s">
        <v>8</v>
      </c>
      <c r="F184" s="1"/>
      <c r="G184" s="1"/>
      <c r="H184" s="1"/>
      <c r="I184" s="6"/>
      <c r="J184" s="6"/>
    </row>
    <row r="185" spans="1:10" hidden="1" x14ac:dyDescent="0.25">
      <c r="A185" s="1">
        <v>2840</v>
      </c>
      <c r="B185" s="1" t="s">
        <v>3</v>
      </c>
      <c r="C185" s="1">
        <v>0</v>
      </c>
      <c r="D185" s="1">
        <v>124.45036399999999</v>
      </c>
      <c r="E185" s="1" t="s">
        <v>8</v>
      </c>
      <c r="F185" s="1"/>
      <c r="G185" s="1"/>
      <c r="H185" s="1"/>
      <c r="I185" s="6"/>
      <c r="J185" s="6"/>
    </row>
    <row r="186" spans="1:10" hidden="1" x14ac:dyDescent="0.25">
      <c r="A186" s="1">
        <v>2841</v>
      </c>
      <c r="B186" s="1" t="s">
        <v>3</v>
      </c>
      <c r="C186" s="1">
        <v>0</v>
      </c>
      <c r="D186" s="1">
        <v>132.76923199999999</v>
      </c>
      <c r="E186" s="1" t="s">
        <v>8</v>
      </c>
      <c r="F186" s="1"/>
      <c r="G186" s="1"/>
      <c r="H186" s="1"/>
      <c r="I186" s="6"/>
      <c r="J186" s="6"/>
    </row>
    <row r="187" spans="1:10" hidden="1" x14ac:dyDescent="0.25">
      <c r="A187" s="1">
        <v>2842</v>
      </c>
      <c r="B187" s="1" t="s">
        <v>3</v>
      </c>
      <c r="C187" s="1">
        <v>0</v>
      </c>
      <c r="D187" s="1">
        <v>60.000523000000001</v>
      </c>
      <c r="E187" s="1" t="s">
        <v>8</v>
      </c>
      <c r="F187" s="1"/>
      <c r="G187" s="1"/>
      <c r="H187" s="1"/>
      <c r="I187" s="6"/>
      <c r="J187" s="6"/>
    </row>
    <row r="188" spans="1:10" hidden="1" x14ac:dyDescent="0.25">
      <c r="A188" s="1">
        <v>2843</v>
      </c>
      <c r="B188" s="1" t="s">
        <v>3</v>
      </c>
      <c r="C188" s="1">
        <v>0</v>
      </c>
      <c r="D188" s="1">
        <v>335.87516799999997</v>
      </c>
      <c r="E188" s="1" t="s">
        <v>8</v>
      </c>
      <c r="F188" s="1"/>
      <c r="G188" s="1"/>
      <c r="H188" s="1"/>
      <c r="I188" s="6"/>
      <c r="J188" s="6"/>
    </row>
    <row r="189" spans="1:10" hidden="1" x14ac:dyDescent="0.25">
      <c r="A189" s="1">
        <v>2844</v>
      </c>
      <c r="B189" s="1" t="s">
        <v>3</v>
      </c>
      <c r="C189" s="1">
        <v>0</v>
      </c>
      <c r="D189" s="1">
        <v>186.18708799999999</v>
      </c>
      <c r="E189" s="1" t="s">
        <v>8</v>
      </c>
      <c r="F189" s="1"/>
      <c r="G189" s="1"/>
      <c r="H189" s="1"/>
      <c r="I189" s="6"/>
      <c r="J189" s="6"/>
    </row>
    <row r="190" spans="1:10" hidden="1" x14ac:dyDescent="0.25">
      <c r="A190" s="1">
        <v>2845</v>
      </c>
      <c r="B190" s="1" t="s">
        <v>3</v>
      </c>
      <c r="C190" s="1">
        <v>0</v>
      </c>
      <c r="D190" s="1">
        <v>77.689728000000002</v>
      </c>
      <c r="E190" s="1" t="s">
        <v>8</v>
      </c>
      <c r="F190" s="1"/>
      <c r="G190" s="1"/>
      <c r="H190" s="1"/>
      <c r="I190" s="6"/>
      <c r="J190" s="6"/>
    </row>
    <row r="191" spans="1:10" hidden="1" x14ac:dyDescent="0.25">
      <c r="A191" s="1">
        <v>2847</v>
      </c>
      <c r="B191" s="1" t="s">
        <v>3</v>
      </c>
      <c r="C191" s="1">
        <v>0</v>
      </c>
      <c r="D191" s="1">
        <v>57.88402</v>
      </c>
      <c r="E191" s="1" t="s">
        <v>8</v>
      </c>
      <c r="F191" s="1"/>
      <c r="G191" s="1"/>
      <c r="H191" s="1"/>
      <c r="I191" s="6"/>
      <c r="J191" s="6"/>
    </row>
    <row r="192" spans="1:10" hidden="1" x14ac:dyDescent="0.25">
      <c r="A192" s="1">
        <v>2848</v>
      </c>
      <c r="B192" s="1" t="s">
        <v>3</v>
      </c>
      <c r="C192" s="1">
        <v>0</v>
      </c>
      <c r="D192" s="1">
        <v>210.65230299999999</v>
      </c>
      <c r="E192" s="1" t="s">
        <v>8</v>
      </c>
      <c r="F192" s="1"/>
      <c r="G192" s="1"/>
      <c r="H192" s="1"/>
      <c r="I192" s="6"/>
      <c r="J192" s="6"/>
    </row>
    <row r="193" spans="1:10" hidden="1" x14ac:dyDescent="0.25">
      <c r="A193" s="1">
        <v>2849</v>
      </c>
      <c r="B193" s="1" t="s">
        <v>3</v>
      </c>
      <c r="C193" s="1">
        <v>0</v>
      </c>
      <c r="D193" s="1">
        <v>178.53838300000001</v>
      </c>
      <c r="E193" s="1" t="s">
        <v>8</v>
      </c>
      <c r="F193" s="1"/>
      <c r="G193" s="1"/>
      <c r="H193" s="1"/>
      <c r="I193" s="6"/>
      <c r="J193" s="6"/>
    </row>
    <row r="194" spans="1:10" hidden="1" x14ac:dyDescent="0.25">
      <c r="A194" s="1">
        <v>2850</v>
      </c>
      <c r="B194" s="1" t="s">
        <v>3</v>
      </c>
      <c r="C194" s="1">
        <v>0</v>
      </c>
      <c r="D194" s="1">
        <v>306.17176999999998</v>
      </c>
      <c r="E194" s="1" t="s">
        <v>8</v>
      </c>
      <c r="F194" s="1"/>
      <c r="G194" s="1"/>
      <c r="H194" s="1"/>
      <c r="I194" s="6"/>
      <c r="J194" s="6"/>
    </row>
    <row r="195" spans="1:10" hidden="1" x14ac:dyDescent="0.25">
      <c r="A195" s="1">
        <v>2851</v>
      </c>
      <c r="B195" s="1" t="s">
        <v>3</v>
      </c>
      <c r="C195" s="1">
        <v>0</v>
      </c>
      <c r="D195" s="1">
        <v>102.352355</v>
      </c>
      <c r="E195" s="1" t="s">
        <v>8</v>
      </c>
      <c r="F195" s="1"/>
      <c r="G195" s="1"/>
      <c r="H195" s="1"/>
      <c r="I195" s="6"/>
      <c r="J195" s="6"/>
    </row>
    <row r="196" spans="1:10" hidden="1" x14ac:dyDescent="0.25">
      <c r="A196" s="1">
        <v>2852</v>
      </c>
      <c r="B196" s="1" t="s">
        <v>3</v>
      </c>
      <c r="C196" s="1">
        <v>0</v>
      </c>
      <c r="D196" s="1">
        <v>119.875912</v>
      </c>
      <c r="E196" s="1" t="s">
        <v>8</v>
      </c>
      <c r="F196" s="1"/>
      <c r="G196" s="1"/>
      <c r="H196" s="1"/>
      <c r="I196" s="6"/>
      <c r="J196" s="6"/>
    </row>
    <row r="197" spans="1:10" hidden="1" x14ac:dyDescent="0.25">
      <c r="A197" s="1">
        <v>2853</v>
      </c>
      <c r="B197" s="1" t="s">
        <v>3</v>
      </c>
      <c r="C197" s="1">
        <v>0</v>
      </c>
      <c r="D197" s="1">
        <v>184.74919299999999</v>
      </c>
      <c r="E197" s="1" t="s">
        <v>8</v>
      </c>
      <c r="F197" s="1"/>
      <c r="G197" s="1"/>
      <c r="H197" s="1"/>
      <c r="I197" s="6"/>
      <c r="J197" s="6"/>
    </row>
    <row r="198" spans="1:10" hidden="1" x14ac:dyDescent="0.25">
      <c r="A198" s="1">
        <v>2854</v>
      </c>
      <c r="B198" s="1" t="s">
        <v>3</v>
      </c>
      <c r="C198" s="1">
        <v>0</v>
      </c>
      <c r="D198" s="1">
        <v>136.867783</v>
      </c>
      <c r="E198" s="1" t="s">
        <v>8</v>
      </c>
      <c r="F198" s="1"/>
      <c r="G198" s="1"/>
      <c r="H198" s="1"/>
      <c r="I198" s="6"/>
      <c r="J198" s="6"/>
    </row>
    <row r="199" spans="1:10" hidden="1" x14ac:dyDescent="0.25">
      <c r="A199" s="1">
        <v>2855</v>
      </c>
      <c r="B199" s="1" t="s">
        <v>3</v>
      </c>
      <c r="C199" s="1">
        <v>0</v>
      </c>
      <c r="D199" s="1">
        <v>317.13405599999999</v>
      </c>
      <c r="E199" s="1" t="s">
        <v>8</v>
      </c>
      <c r="F199" s="1"/>
      <c r="G199" s="1"/>
      <c r="H199" s="1"/>
      <c r="I199" s="6"/>
      <c r="J199" s="6"/>
    </row>
    <row r="200" spans="1:10" hidden="1" x14ac:dyDescent="0.25">
      <c r="A200" s="1">
        <v>2856</v>
      </c>
      <c r="B200" s="1" t="s">
        <v>3</v>
      </c>
      <c r="C200" s="1">
        <v>0</v>
      </c>
      <c r="D200" s="1">
        <v>85.239375999999993</v>
      </c>
      <c r="E200" s="1" t="s">
        <v>8</v>
      </c>
      <c r="F200" s="1"/>
      <c r="G200" s="1"/>
      <c r="H200" s="1"/>
      <c r="I200" s="6"/>
      <c r="J200" s="6"/>
    </row>
    <row r="201" spans="1:10" hidden="1" x14ac:dyDescent="0.25">
      <c r="A201" s="1">
        <v>2857</v>
      </c>
      <c r="B201" s="1" t="s">
        <v>3</v>
      </c>
      <c r="C201" s="1">
        <v>0</v>
      </c>
      <c r="D201" s="1">
        <v>200.74621200000001</v>
      </c>
      <c r="E201" s="1" t="s">
        <v>8</v>
      </c>
      <c r="F201" s="1"/>
      <c r="G201" s="1"/>
      <c r="H201" s="1"/>
      <c r="I201" s="6"/>
      <c r="J201" s="6"/>
    </row>
    <row r="202" spans="1:10" hidden="1" x14ac:dyDescent="0.25">
      <c r="A202" s="1">
        <v>2858</v>
      </c>
      <c r="B202" s="1" t="s">
        <v>3</v>
      </c>
      <c r="C202" s="1">
        <v>0</v>
      </c>
      <c r="D202" s="1">
        <v>249.13999200000001</v>
      </c>
      <c r="E202" s="1" t="s">
        <v>8</v>
      </c>
      <c r="F202" s="1"/>
      <c r="G202" s="1"/>
      <c r="H202" s="1"/>
      <c r="I202" s="6"/>
      <c r="J202" s="6"/>
    </row>
    <row r="203" spans="1:10" hidden="1" x14ac:dyDescent="0.25">
      <c r="A203" s="1">
        <v>2859</v>
      </c>
      <c r="B203" s="1" t="s">
        <v>3</v>
      </c>
      <c r="C203" s="1">
        <v>0</v>
      </c>
      <c r="D203" s="1">
        <v>141.98065800000001</v>
      </c>
      <c r="E203" s="1" t="s">
        <v>8</v>
      </c>
      <c r="F203" s="1"/>
      <c r="G203" s="1"/>
      <c r="H203" s="1"/>
      <c r="I203" s="6"/>
      <c r="J203" s="6"/>
    </row>
    <row r="204" spans="1:10" hidden="1" x14ac:dyDescent="0.25">
      <c r="A204" s="1">
        <v>2860</v>
      </c>
      <c r="B204" s="1" t="s">
        <v>3</v>
      </c>
      <c r="C204" s="1">
        <v>0</v>
      </c>
      <c r="D204" s="1">
        <v>150.41148999999999</v>
      </c>
      <c r="E204" s="1" t="s">
        <v>8</v>
      </c>
      <c r="F204" s="1"/>
      <c r="G204" s="1"/>
      <c r="H204" s="1"/>
      <c r="I204" s="6"/>
      <c r="J204" s="6"/>
    </row>
    <row r="205" spans="1:10" hidden="1" x14ac:dyDescent="0.25">
      <c r="A205" s="1">
        <v>2861</v>
      </c>
      <c r="B205" s="1" t="s">
        <v>3</v>
      </c>
      <c r="C205" s="1">
        <v>0</v>
      </c>
      <c r="D205" s="1">
        <v>298.17592999999999</v>
      </c>
      <c r="E205" s="1" t="s">
        <v>8</v>
      </c>
      <c r="F205" s="1"/>
      <c r="G205" s="1"/>
      <c r="H205" s="1"/>
      <c r="I205" s="6"/>
      <c r="J205" s="6"/>
    </row>
    <row r="206" spans="1:10" hidden="1" x14ac:dyDescent="0.25">
      <c r="A206" s="1">
        <v>2862</v>
      </c>
      <c r="B206" s="1" t="s">
        <v>3</v>
      </c>
      <c r="C206" s="1">
        <v>0</v>
      </c>
      <c r="D206" s="1">
        <v>308.55026400000003</v>
      </c>
      <c r="E206" s="1" t="s">
        <v>8</v>
      </c>
      <c r="F206" s="1"/>
      <c r="G206" s="1"/>
      <c r="H206" s="1"/>
      <c r="I206" s="6"/>
      <c r="J206" s="6"/>
    </row>
    <row r="207" spans="1:10" hidden="1" x14ac:dyDescent="0.25">
      <c r="A207" s="1">
        <v>2863</v>
      </c>
      <c r="B207" s="1" t="s">
        <v>3</v>
      </c>
      <c r="C207" s="1">
        <v>0</v>
      </c>
      <c r="D207" s="1">
        <v>506.443175</v>
      </c>
      <c r="E207" s="1" t="s">
        <v>8</v>
      </c>
      <c r="F207" s="1"/>
      <c r="G207" s="1"/>
      <c r="H207" s="1"/>
      <c r="I207" s="6"/>
      <c r="J207" s="6"/>
    </row>
    <row r="208" spans="1:10" hidden="1" x14ac:dyDescent="0.25">
      <c r="A208" s="1">
        <v>2864</v>
      </c>
      <c r="B208" s="1" t="s">
        <v>3</v>
      </c>
      <c r="C208" s="1">
        <v>0</v>
      </c>
      <c r="D208" s="1">
        <v>198.338403</v>
      </c>
      <c r="E208" s="1" t="s">
        <v>8</v>
      </c>
      <c r="F208" s="1"/>
      <c r="G208" s="1"/>
      <c r="H208" s="1"/>
      <c r="I208" s="6"/>
      <c r="J208" s="6"/>
    </row>
    <row r="209" spans="1:10" hidden="1" x14ac:dyDescent="0.25">
      <c r="A209" s="1">
        <v>2865</v>
      </c>
      <c r="B209" s="1" t="s">
        <v>3</v>
      </c>
      <c r="C209" s="1">
        <v>0</v>
      </c>
      <c r="D209" s="1">
        <v>282.56870500000002</v>
      </c>
      <c r="E209" s="1" t="s">
        <v>8</v>
      </c>
      <c r="F209" s="1"/>
      <c r="G209" s="1"/>
      <c r="H209" s="1"/>
      <c r="I209" s="6"/>
      <c r="J209" s="6"/>
    </row>
    <row r="210" spans="1:10" hidden="1" x14ac:dyDescent="0.25">
      <c r="A210" s="1">
        <v>2866</v>
      </c>
      <c r="B210" s="1" t="s">
        <v>3</v>
      </c>
      <c r="C210" s="1">
        <v>0</v>
      </c>
      <c r="D210" s="1">
        <v>272.66580800000003</v>
      </c>
      <c r="E210" s="1" t="s">
        <v>8</v>
      </c>
      <c r="F210" s="1"/>
      <c r="G210" s="1"/>
      <c r="H210" s="1"/>
      <c r="I210" s="6"/>
      <c r="J210" s="6"/>
    </row>
    <row r="211" spans="1:10" hidden="1" x14ac:dyDescent="0.25">
      <c r="A211" s="1">
        <v>2867</v>
      </c>
      <c r="B211" s="1" t="s">
        <v>3</v>
      </c>
      <c r="C211" s="1">
        <v>0</v>
      </c>
      <c r="D211" s="1">
        <v>197.21876599999999</v>
      </c>
      <c r="E211" s="1" t="s">
        <v>8</v>
      </c>
      <c r="F211" s="1"/>
      <c r="G211" s="1"/>
      <c r="H211" s="1"/>
      <c r="I211" s="6"/>
      <c r="J211" s="6"/>
    </row>
    <row r="212" spans="1:10" hidden="1" x14ac:dyDescent="0.25">
      <c r="A212" s="1">
        <v>2868</v>
      </c>
      <c r="B212" s="1" t="s">
        <v>3</v>
      </c>
      <c r="C212" s="1">
        <v>0</v>
      </c>
      <c r="D212" s="1">
        <v>158.15303800000001</v>
      </c>
      <c r="E212" s="1" t="s">
        <v>8</v>
      </c>
      <c r="F212" s="1"/>
      <c r="G212" s="1"/>
      <c r="H212" s="1"/>
      <c r="I212" s="6"/>
      <c r="J212" s="6"/>
    </row>
    <row r="213" spans="1:10" hidden="1" x14ac:dyDescent="0.25">
      <c r="A213" s="1">
        <v>2869</v>
      </c>
      <c r="B213" s="1" t="s">
        <v>3</v>
      </c>
      <c r="C213" s="1">
        <v>0</v>
      </c>
      <c r="D213" s="1">
        <v>166.201819</v>
      </c>
      <c r="E213" s="1" t="s">
        <v>8</v>
      </c>
      <c r="F213" s="1"/>
      <c r="G213" s="1"/>
      <c r="H213" s="1"/>
      <c r="I213" s="6"/>
      <c r="J213" s="6"/>
    </row>
    <row r="214" spans="1:10" hidden="1" x14ac:dyDescent="0.25">
      <c r="A214" s="1">
        <v>2870</v>
      </c>
      <c r="B214" s="1" t="s">
        <v>3</v>
      </c>
      <c r="C214" s="1">
        <v>0</v>
      </c>
      <c r="D214" s="1">
        <v>124.288303</v>
      </c>
      <c r="E214" s="1" t="s">
        <v>8</v>
      </c>
      <c r="F214" s="1"/>
      <c r="G214" s="1"/>
      <c r="H214" s="1"/>
      <c r="I214" s="6"/>
      <c r="J214" s="6"/>
    </row>
    <row r="215" spans="1:10" hidden="1" x14ac:dyDescent="0.25">
      <c r="A215" s="1">
        <v>2871</v>
      </c>
      <c r="B215" s="1" t="s">
        <v>3</v>
      </c>
      <c r="C215" s="1">
        <v>0</v>
      </c>
      <c r="D215" s="1">
        <v>101.272884</v>
      </c>
      <c r="E215" s="1" t="s">
        <v>8</v>
      </c>
      <c r="F215" s="1"/>
      <c r="G215" s="1"/>
      <c r="H215" s="1"/>
      <c r="I215" s="6"/>
      <c r="J215" s="6"/>
    </row>
    <row r="216" spans="1:10" hidden="1" x14ac:dyDescent="0.25">
      <c r="A216" s="1">
        <v>2872</v>
      </c>
      <c r="B216" s="1" t="s">
        <v>3</v>
      </c>
      <c r="C216" s="1">
        <v>0</v>
      </c>
      <c r="D216" s="1">
        <v>100.532585</v>
      </c>
      <c r="E216" s="1" t="s">
        <v>8</v>
      </c>
      <c r="F216" s="1"/>
      <c r="G216" s="1"/>
      <c r="H216" s="1"/>
      <c r="I216" s="6"/>
      <c r="J216" s="6"/>
    </row>
    <row r="217" spans="1:10" hidden="1" x14ac:dyDescent="0.25">
      <c r="A217" s="1">
        <v>2873</v>
      </c>
      <c r="B217" s="1" t="s">
        <v>3</v>
      </c>
      <c r="C217" s="1">
        <v>0</v>
      </c>
      <c r="D217" s="1">
        <v>166.397132</v>
      </c>
      <c r="E217" s="1" t="s">
        <v>8</v>
      </c>
      <c r="F217" s="1"/>
      <c r="G217" s="1"/>
      <c r="H217" s="1"/>
      <c r="I217" s="6"/>
      <c r="J217" s="6"/>
    </row>
    <row r="218" spans="1:10" hidden="1" x14ac:dyDescent="0.25">
      <c r="A218" s="1">
        <v>2874</v>
      </c>
      <c r="B218" s="1" t="s">
        <v>3</v>
      </c>
      <c r="C218" s="1">
        <v>0</v>
      </c>
      <c r="D218" s="1">
        <v>154.95557700000001</v>
      </c>
      <c r="E218" s="1" t="s">
        <v>8</v>
      </c>
      <c r="F218" s="1"/>
      <c r="G218" s="1"/>
      <c r="H218" s="1"/>
      <c r="I218" s="6"/>
      <c r="J218" s="6"/>
    </row>
    <row r="219" spans="1:10" hidden="1" x14ac:dyDescent="0.25">
      <c r="A219" s="1">
        <v>2875</v>
      </c>
      <c r="B219" s="1" t="s">
        <v>3</v>
      </c>
      <c r="C219" s="1">
        <v>0</v>
      </c>
      <c r="D219" s="1">
        <v>311.81387999999998</v>
      </c>
      <c r="E219" s="1" t="s">
        <v>8</v>
      </c>
      <c r="F219" s="1"/>
      <c r="G219" s="1"/>
      <c r="H219" s="1"/>
      <c r="I219" s="6"/>
      <c r="J219" s="6"/>
    </row>
    <row r="220" spans="1:10" hidden="1" x14ac:dyDescent="0.25">
      <c r="A220" s="1">
        <v>2876</v>
      </c>
      <c r="B220" s="1" t="s">
        <v>3</v>
      </c>
      <c r="C220" s="1">
        <v>0</v>
      </c>
      <c r="D220" s="1">
        <v>483.20724200000001</v>
      </c>
      <c r="E220" s="1" t="s">
        <v>8</v>
      </c>
      <c r="F220" s="1"/>
      <c r="G220" s="1"/>
      <c r="H220" s="1"/>
      <c r="I220" s="6"/>
      <c r="J220" s="6"/>
    </row>
    <row r="221" spans="1:10" hidden="1" x14ac:dyDescent="0.25">
      <c r="A221" s="1">
        <v>2877</v>
      </c>
      <c r="B221" s="1" t="s">
        <v>3</v>
      </c>
      <c r="C221" s="1">
        <v>0</v>
      </c>
      <c r="D221" s="1">
        <v>73.784170000000003</v>
      </c>
      <c r="E221" s="1" t="s">
        <v>8</v>
      </c>
      <c r="F221" s="1"/>
      <c r="G221" s="1"/>
      <c r="H221" s="1"/>
      <c r="I221" s="6"/>
      <c r="J221" s="6"/>
    </row>
    <row r="222" spans="1:10" hidden="1" x14ac:dyDescent="0.25">
      <c r="A222" s="1">
        <v>2878</v>
      </c>
      <c r="B222" s="1" t="s">
        <v>3</v>
      </c>
      <c r="C222" s="1">
        <v>0</v>
      </c>
      <c r="D222" s="1">
        <v>205.069085</v>
      </c>
      <c r="E222" s="1" t="s">
        <v>8</v>
      </c>
      <c r="F222" s="1"/>
      <c r="G222" s="1"/>
      <c r="H222" s="1"/>
      <c r="I222" s="6"/>
      <c r="J222" s="6"/>
    </row>
    <row r="223" spans="1:10" hidden="1" x14ac:dyDescent="0.25">
      <c r="A223" s="1">
        <v>2879</v>
      </c>
      <c r="B223" s="1" t="s">
        <v>3</v>
      </c>
      <c r="C223" s="1">
        <v>0</v>
      </c>
      <c r="D223" s="1">
        <v>144.443333</v>
      </c>
      <c r="E223" s="1" t="s">
        <v>8</v>
      </c>
      <c r="F223" s="1"/>
      <c r="G223" s="1"/>
      <c r="H223" s="1"/>
      <c r="I223" s="6"/>
      <c r="J223" s="6"/>
    </row>
    <row r="224" spans="1:10" hidden="1" x14ac:dyDescent="0.25">
      <c r="A224" s="1">
        <v>2880</v>
      </c>
      <c r="B224" s="1" t="s">
        <v>3</v>
      </c>
      <c r="C224" s="1">
        <v>0</v>
      </c>
      <c r="D224" s="1">
        <v>151.739215</v>
      </c>
      <c r="E224" s="1" t="s">
        <v>8</v>
      </c>
      <c r="F224" s="1"/>
      <c r="G224" s="1"/>
      <c r="H224" s="1"/>
      <c r="I224" s="6"/>
      <c r="J224" s="6"/>
    </row>
    <row r="225" spans="1:10" hidden="1" x14ac:dyDescent="0.25">
      <c r="A225" s="1">
        <v>2881</v>
      </c>
      <c r="B225" s="1" t="s">
        <v>3</v>
      </c>
      <c r="C225" s="1">
        <v>0</v>
      </c>
      <c r="D225" s="1">
        <v>423.37849299999999</v>
      </c>
      <c r="E225" s="1" t="s">
        <v>8</v>
      </c>
      <c r="F225" s="1"/>
      <c r="G225" s="1"/>
      <c r="H225" s="1"/>
      <c r="I225" s="6"/>
      <c r="J225" s="6"/>
    </row>
    <row r="226" spans="1:10" hidden="1" x14ac:dyDescent="0.25">
      <c r="A226" s="1">
        <v>2882</v>
      </c>
      <c r="B226" s="1" t="s">
        <v>3</v>
      </c>
      <c r="C226" s="1">
        <v>0</v>
      </c>
      <c r="D226" s="1">
        <v>318.448218</v>
      </c>
      <c r="E226" s="1" t="s">
        <v>8</v>
      </c>
      <c r="F226" s="1"/>
      <c r="G226" s="1"/>
      <c r="H226" s="1"/>
      <c r="I226" s="6"/>
      <c r="J226" s="6"/>
    </row>
    <row r="227" spans="1:10" hidden="1" x14ac:dyDescent="0.25">
      <c r="A227" s="1">
        <v>2883</v>
      </c>
      <c r="B227" s="1" t="s">
        <v>3</v>
      </c>
      <c r="C227" s="1">
        <v>0</v>
      </c>
      <c r="D227" s="1">
        <v>260.81831399999999</v>
      </c>
      <c r="E227" s="1" t="s">
        <v>8</v>
      </c>
      <c r="F227" s="1"/>
      <c r="G227" s="1"/>
      <c r="H227" s="1"/>
      <c r="I227" s="6"/>
      <c r="J227" s="6"/>
    </row>
    <row r="228" spans="1:10" hidden="1" x14ac:dyDescent="0.25">
      <c r="A228" s="1">
        <v>2884</v>
      </c>
      <c r="B228" s="1" t="s">
        <v>3</v>
      </c>
      <c r="C228" s="1">
        <v>0</v>
      </c>
      <c r="D228" s="1">
        <v>438.827113</v>
      </c>
      <c r="E228" s="1" t="s">
        <v>8</v>
      </c>
      <c r="F228" s="1"/>
      <c r="G228" s="1"/>
      <c r="H228" s="1"/>
      <c r="I228" s="6"/>
      <c r="J228" s="6"/>
    </row>
    <row r="229" spans="1:10" hidden="1" x14ac:dyDescent="0.25">
      <c r="A229" s="1">
        <v>2885</v>
      </c>
      <c r="B229" s="1" t="s">
        <v>3</v>
      </c>
      <c r="C229" s="1">
        <v>0</v>
      </c>
      <c r="D229" s="1">
        <v>336.73202400000002</v>
      </c>
      <c r="E229" s="1" t="s">
        <v>8</v>
      </c>
      <c r="F229" s="1"/>
      <c r="G229" s="1"/>
      <c r="H229" s="1"/>
      <c r="I229" s="6"/>
      <c r="J229" s="6"/>
    </row>
    <row r="230" spans="1:10" hidden="1" x14ac:dyDescent="0.25">
      <c r="A230" s="1">
        <v>2886</v>
      </c>
      <c r="B230" s="1" t="s">
        <v>3</v>
      </c>
      <c r="C230" s="1">
        <v>0</v>
      </c>
      <c r="D230" s="1">
        <v>213.316329</v>
      </c>
      <c r="E230" s="1" t="s">
        <v>8</v>
      </c>
      <c r="F230" s="1"/>
      <c r="G230" s="1"/>
      <c r="H230" s="1"/>
      <c r="I230" s="6"/>
      <c r="J230" s="6"/>
    </row>
    <row r="231" spans="1:10" hidden="1" x14ac:dyDescent="0.25">
      <c r="A231" s="1">
        <v>2887</v>
      </c>
      <c r="B231" s="1" t="s">
        <v>3</v>
      </c>
      <c r="C231" s="1">
        <v>0</v>
      </c>
      <c r="D231" s="1">
        <v>236.285282</v>
      </c>
      <c r="E231" s="1" t="s">
        <v>8</v>
      </c>
      <c r="F231" s="1"/>
      <c r="G231" s="1"/>
      <c r="H231" s="1"/>
      <c r="I231" s="6"/>
      <c r="J231" s="6"/>
    </row>
    <row r="232" spans="1:10" hidden="1" x14ac:dyDescent="0.25">
      <c r="A232" s="1">
        <v>2888</v>
      </c>
      <c r="B232" s="1" t="s">
        <v>3</v>
      </c>
      <c r="C232" s="1">
        <v>0</v>
      </c>
      <c r="D232" s="1">
        <v>98.492125000000001</v>
      </c>
      <c r="E232" s="1" t="s">
        <v>8</v>
      </c>
      <c r="F232" s="1"/>
      <c r="G232" s="1"/>
      <c r="H232" s="1"/>
      <c r="I232" s="6"/>
      <c r="J232" s="6"/>
    </row>
    <row r="233" spans="1:10" hidden="1" x14ac:dyDescent="0.25">
      <c r="A233" s="1">
        <v>2889</v>
      </c>
      <c r="B233" s="1" t="s">
        <v>3</v>
      </c>
      <c r="C233" s="1">
        <v>0</v>
      </c>
      <c r="D233" s="1">
        <v>153.33636999999999</v>
      </c>
      <c r="E233" s="1" t="s">
        <v>8</v>
      </c>
      <c r="F233" s="1"/>
      <c r="G233" s="1"/>
      <c r="H233" s="1"/>
      <c r="I233" s="6"/>
      <c r="J233" s="6"/>
    </row>
    <row r="234" spans="1:10" hidden="1" x14ac:dyDescent="0.25">
      <c r="A234" s="1">
        <v>2890</v>
      </c>
      <c r="B234" s="1" t="s">
        <v>3</v>
      </c>
      <c r="C234" s="1">
        <v>0</v>
      </c>
      <c r="D234" s="1">
        <v>146.69686899999999</v>
      </c>
      <c r="E234" s="1" t="s">
        <v>8</v>
      </c>
      <c r="F234" s="1"/>
      <c r="G234" s="1"/>
      <c r="H234" s="1"/>
      <c r="I234" s="6"/>
      <c r="J234" s="6"/>
    </row>
    <row r="235" spans="1:10" hidden="1" x14ac:dyDescent="0.25">
      <c r="A235" s="1">
        <v>2891</v>
      </c>
      <c r="B235" s="1" t="s">
        <v>3</v>
      </c>
      <c r="C235" s="1">
        <v>0</v>
      </c>
      <c r="D235" s="1">
        <v>213.13781700000001</v>
      </c>
      <c r="E235" s="1" t="s">
        <v>8</v>
      </c>
      <c r="F235" s="1"/>
      <c r="G235" s="1"/>
      <c r="H235" s="1"/>
      <c r="I235" s="6"/>
      <c r="J235" s="6"/>
    </row>
    <row r="236" spans="1:10" hidden="1" x14ac:dyDescent="0.25">
      <c r="A236" s="1">
        <v>2892</v>
      </c>
      <c r="B236" s="1" t="s">
        <v>3</v>
      </c>
      <c r="C236" s="1">
        <v>0</v>
      </c>
      <c r="D236" s="1">
        <v>641.34137799999996</v>
      </c>
      <c r="E236" s="1" t="s">
        <v>8</v>
      </c>
      <c r="F236" s="1"/>
      <c r="G236" s="1"/>
      <c r="H236" s="1"/>
      <c r="I236" s="6"/>
      <c r="J236" s="6"/>
    </row>
    <row r="237" spans="1:10" hidden="1" x14ac:dyDescent="0.25">
      <c r="A237" s="1">
        <v>2893</v>
      </c>
      <c r="B237" s="1" t="s">
        <v>3</v>
      </c>
      <c r="C237" s="1">
        <v>0</v>
      </c>
      <c r="D237" s="1">
        <v>288.47083900000001</v>
      </c>
      <c r="E237" s="1" t="s">
        <v>8</v>
      </c>
      <c r="F237" s="1"/>
      <c r="G237" s="1"/>
      <c r="H237" s="1"/>
      <c r="I237" s="6"/>
      <c r="J237" s="6"/>
    </row>
    <row r="238" spans="1:10" hidden="1" x14ac:dyDescent="0.25">
      <c r="A238" s="1">
        <v>2897</v>
      </c>
      <c r="B238" s="1" t="s">
        <v>3</v>
      </c>
      <c r="C238" s="1">
        <v>0</v>
      </c>
      <c r="D238" s="1">
        <v>137.813896</v>
      </c>
      <c r="E238" s="1" t="s">
        <v>8</v>
      </c>
      <c r="F238" s="1"/>
      <c r="G238" s="1"/>
      <c r="H238" s="1"/>
      <c r="I238" s="6"/>
      <c r="J238" s="6"/>
    </row>
    <row r="239" spans="1:10" hidden="1" x14ac:dyDescent="0.25">
      <c r="A239" s="1">
        <v>2898</v>
      </c>
      <c r="B239" s="1" t="s">
        <v>3</v>
      </c>
      <c r="C239" s="1">
        <v>0</v>
      </c>
      <c r="D239" s="1">
        <v>235.06020100000001</v>
      </c>
      <c r="E239" s="1" t="s">
        <v>8</v>
      </c>
      <c r="F239" s="1"/>
      <c r="G239" s="1"/>
      <c r="H239" s="1"/>
      <c r="I239" s="6"/>
      <c r="J239" s="6"/>
    </row>
    <row r="240" spans="1:10" hidden="1" x14ac:dyDescent="0.25">
      <c r="A240" s="1">
        <v>2899</v>
      </c>
      <c r="B240" s="1" t="s">
        <v>3</v>
      </c>
      <c r="C240" s="1">
        <v>0</v>
      </c>
      <c r="D240" s="1">
        <v>254.32240999999999</v>
      </c>
      <c r="E240" s="1" t="s">
        <v>8</v>
      </c>
      <c r="F240" s="1"/>
      <c r="G240" s="1"/>
      <c r="H240" s="1"/>
      <c r="I240" s="6"/>
      <c r="J240" s="6"/>
    </row>
    <row r="241" spans="1:10" hidden="1" x14ac:dyDescent="0.25">
      <c r="A241" s="1">
        <v>2900</v>
      </c>
      <c r="B241" s="1" t="s">
        <v>3</v>
      </c>
      <c r="C241" s="1">
        <v>0</v>
      </c>
      <c r="D241" s="1">
        <v>83.819595000000007</v>
      </c>
      <c r="E241" s="1" t="s">
        <v>8</v>
      </c>
      <c r="F241" s="1"/>
      <c r="G241" s="1"/>
      <c r="H241" s="1"/>
      <c r="I241" s="6"/>
      <c r="J241" s="6"/>
    </row>
    <row r="242" spans="1:10" hidden="1" x14ac:dyDescent="0.25">
      <c r="A242" s="1">
        <v>2901</v>
      </c>
      <c r="B242" s="1" t="s">
        <v>3</v>
      </c>
      <c r="C242" s="1">
        <v>0</v>
      </c>
      <c r="D242" s="1">
        <v>50.996178</v>
      </c>
      <c r="E242" s="1" t="s">
        <v>8</v>
      </c>
      <c r="F242" s="1"/>
      <c r="G242" s="1"/>
      <c r="H242" s="1"/>
      <c r="I242" s="6"/>
      <c r="J242" s="6"/>
    </row>
    <row r="243" spans="1:10" hidden="1" x14ac:dyDescent="0.25">
      <c r="A243" s="1">
        <v>2902</v>
      </c>
      <c r="B243" s="1" t="s">
        <v>3</v>
      </c>
      <c r="C243" s="1">
        <v>0</v>
      </c>
      <c r="D243" s="1">
        <v>285.712919</v>
      </c>
      <c r="E243" s="1" t="s">
        <v>8</v>
      </c>
      <c r="F243" s="1"/>
      <c r="G243" s="1"/>
      <c r="H243" s="1"/>
      <c r="I243" s="6"/>
      <c r="J243" s="6"/>
    </row>
    <row r="244" spans="1:10" hidden="1" x14ac:dyDescent="0.25">
      <c r="A244" s="1">
        <v>2903</v>
      </c>
      <c r="B244" s="1" t="s">
        <v>3</v>
      </c>
      <c r="C244" s="1">
        <v>0</v>
      </c>
      <c r="D244" s="1">
        <v>171.19489899999999</v>
      </c>
      <c r="E244" s="1" t="s">
        <v>8</v>
      </c>
      <c r="F244" s="1"/>
      <c r="G244" s="1"/>
      <c r="H244" s="1"/>
      <c r="I244" s="6"/>
      <c r="J244" s="6"/>
    </row>
    <row r="245" spans="1:10" hidden="1" x14ac:dyDescent="0.25">
      <c r="A245" s="1">
        <v>2904</v>
      </c>
      <c r="B245" s="1" t="s">
        <v>3</v>
      </c>
      <c r="C245" s="1">
        <v>0</v>
      </c>
      <c r="D245" s="1">
        <v>130.374855</v>
      </c>
      <c r="E245" s="1" t="s">
        <v>8</v>
      </c>
      <c r="F245" s="1"/>
      <c r="G245" s="1"/>
      <c r="H245" s="1"/>
      <c r="I245" s="6"/>
      <c r="J245" s="6"/>
    </row>
    <row r="246" spans="1:10" hidden="1" x14ac:dyDescent="0.25">
      <c r="A246" s="1">
        <v>2906</v>
      </c>
      <c r="B246" s="1" t="s">
        <v>3</v>
      </c>
      <c r="C246" s="1">
        <v>0</v>
      </c>
      <c r="D246" s="1">
        <v>402.42016000000001</v>
      </c>
      <c r="E246" s="1" t="s">
        <v>8</v>
      </c>
      <c r="F246" s="1"/>
      <c r="G246" s="1"/>
      <c r="H246" s="1"/>
      <c r="I246" s="6"/>
      <c r="J246" s="6"/>
    </row>
    <row r="247" spans="1:10" hidden="1" x14ac:dyDescent="0.25">
      <c r="A247" s="1">
        <v>2907</v>
      </c>
      <c r="B247" s="1" t="s">
        <v>3</v>
      </c>
      <c r="C247" s="1">
        <v>0</v>
      </c>
      <c r="D247" s="1">
        <v>264.60801400000003</v>
      </c>
      <c r="E247" s="1" t="s">
        <v>8</v>
      </c>
      <c r="F247" s="1"/>
      <c r="G247" s="1"/>
      <c r="H247" s="1"/>
      <c r="I247" s="6"/>
      <c r="J247" s="6"/>
    </row>
    <row r="248" spans="1:10" hidden="1" x14ac:dyDescent="0.25">
      <c r="A248" s="1">
        <v>2908</v>
      </c>
      <c r="B248" s="1" t="s">
        <v>3</v>
      </c>
      <c r="C248" s="1">
        <v>0</v>
      </c>
      <c r="D248" s="1">
        <v>200.30597</v>
      </c>
      <c r="E248" s="1" t="s">
        <v>8</v>
      </c>
      <c r="F248" s="1"/>
      <c r="G248" s="1"/>
      <c r="H248" s="1"/>
      <c r="I248" s="6"/>
      <c r="J248" s="6"/>
    </row>
    <row r="249" spans="1:10" hidden="1" x14ac:dyDescent="0.25">
      <c r="A249" s="1">
        <v>2909</v>
      </c>
      <c r="B249" s="1" t="s">
        <v>3</v>
      </c>
      <c r="C249" s="1">
        <v>0</v>
      </c>
      <c r="D249" s="1">
        <v>112.394606</v>
      </c>
      <c r="E249" s="1" t="s">
        <v>8</v>
      </c>
      <c r="F249" s="1"/>
      <c r="G249" s="1"/>
      <c r="H249" s="1"/>
      <c r="I249" s="6"/>
      <c r="J249" s="6"/>
    </row>
    <row r="250" spans="1:10" hidden="1" x14ac:dyDescent="0.25">
      <c r="A250" s="1">
        <v>2910</v>
      </c>
      <c r="B250" s="1" t="s">
        <v>3</v>
      </c>
      <c r="C250" s="1">
        <v>0</v>
      </c>
      <c r="D250" s="1">
        <v>333.20449100000002</v>
      </c>
      <c r="E250" s="1" t="s">
        <v>8</v>
      </c>
      <c r="F250" s="1"/>
      <c r="G250" s="1"/>
      <c r="H250" s="1"/>
      <c r="I250" s="6"/>
      <c r="J250" s="6"/>
    </row>
    <row r="251" spans="1:10" hidden="1" x14ac:dyDescent="0.25">
      <c r="A251" s="1">
        <v>2911</v>
      </c>
      <c r="B251" s="1" t="s">
        <v>3</v>
      </c>
      <c r="C251" s="1">
        <v>0</v>
      </c>
      <c r="D251" s="1">
        <v>163.95738399999999</v>
      </c>
      <c r="E251" s="1" t="s">
        <v>8</v>
      </c>
      <c r="F251" s="1"/>
      <c r="G251" s="1"/>
      <c r="H251" s="1"/>
      <c r="I251" s="6"/>
      <c r="J251" s="6"/>
    </row>
    <row r="252" spans="1:10" hidden="1" x14ac:dyDescent="0.25">
      <c r="A252" s="1">
        <v>2912</v>
      </c>
      <c r="B252" s="1" t="s">
        <v>3</v>
      </c>
      <c r="C252" s="1">
        <v>0</v>
      </c>
      <c r="D252" s="1">
        <v>100.33202199999999</v>
      </c>
      <c r="E252" s="1" t="s">
        <v>8</v>
      </c>
      <c r="F252" s="1"/>
      <c r="G252" s="1"/>
      <c r="H252" s="1"/>
      <c r="I252" s="6"/>
      <c r="J252" s="6"/>
    </row>
    <row r="253" spans="1:10" hidden="1" x14ac:dyDescent="0.25">
      <c r="A253" s="1">
        <v>2913</v>
      </c>
      <c r="B253" s="1" t="s">
        <v>3</v>
      </c>
      <c r="C253" s="1">
        <v>0</v>
      </c>
      <c r="D253" s="1">
        <v>72.279769999999999</v>
      </c>
      <c r="E253" s="1" t="s">
        <v>8</v>
      </c>
      <c r="F253" s="1"/>
      <c r="G253" s="1"/>
      <c r="H253" s="1"/>
      <c r="I253" s="6"/>
      <c r="J253" s="6"/>
    </row>
    <row r="254" spans="1:10" hidden="1" x14ac:dyDescent="0.25">
      <c r="A254" s="1">
        <v>2914</v>
      </c>
      <c r="B254" s="1" t="s">
        <v>3</v>
      </c>
      <c r="C254" s="1">
        <v>0</v>
      </c>
      <c r="D254" s="1">
        <v>134.41622100000001</v>
      </c>
      <c r="E254" s="1" t="s">
        <v>8</v>
      </c>
      <c r="F254" s="1"/>
      <c r="G254" s="1"/>
      <c r="H254" s="1"/>
      <c r="I254" s="6"/>
      <c r="J254" s="6"/>
    </row>
    <row r="255" spans="1:10" hidden="1" x14ac:dyDescent="0.25">
      <c r="A255" s="1">
        <v>2915</v>
      </c>
      <c r="B255" s="1" t="s">
        <v>3</v>
      </c>
      <c r="C255" s="1">
        <v>0</v>
      </c>
      <c r="D255" s="1">
        <v>126.282385</v>
      </c>
      <c r="E255" s="1" t="s">
        <v>8</v>
      </c>
      <c r="F255" s="1"/>
      <c r="G255" s="1"/>
      <c r="H255" s="1"/>
      <c r="I255" s="6"/>
      <c r="J255" s="6"/>
    </row>
    <row r="256" spans="1:10" hidden="1" x14ac:dyDescent="0.25">
      <c r="A256" s="1">
        <v>2916</v>
      </c>
      <c r="B256" s="1" t="s">
        <v>3</v>
      </c>
      <c r="C256" s="1">
        <v>0</v>
      </c>
      <c r="D256" s="1">
        <v>507.035414</v>
      </c>
      <c r="E256" s="1" t="s">
        <v>8</v>
      </c>
      <c r="F256" s="1"/>
      <c r="G256" s="1"/>
      <c r="H256" s="1"/>
      <c r="I256" s="6"/>
      <c r="J256" s="6"/>
    </row>
    <row r="257" spans="1:10" hidden="1" x14ac:dyDescent="0.25">
      <c r="A257" s="1">
        <v>2917</v>
      </c>
      <c r="B257" s="1" t="s">
        <v>3</v>
      </c>
      <c r="C257" s="1">
        <v>0</v>
      </c>
      <c r="D257" s="1">
        <v>411.24432999999999</v>
      </c>
      <c r="E257" s="1" t="s">
        <v>8</v>
      </c>
      <c r="F257" s="1"/>
      <c r="G257" s="1"/>
      <c r="H257" s="1"/>
      <c r="I257" s="6"/>
      <c r="J257" s="6"/>
    </row>
    <row r="258" spans="1:10" hidden="1" x14ac:dyDescent="0.25">
      <c r="A258" s="1">
        <v>2918</v>
      </c>
      <c r="B258" s="1" t="s">
        <v>3</v>
      </c>
      <c r="C258" s="1">
        <v>0</v>
      </c>
      <c r="D258" s="1">
        <v>208.782217</v>
      </c>
      <c r="E258" s="1" t="s">
        <v>8</v>
      </c>
      <c r="F258" s="1"/>
      <c r="G258" s="1"/>
      <c r="H258" s="1"/>
      <c r="I258" s="6"/>
      <c r="J258" s="6"/>
    </row>
    <row r="259" spans="1:10" hidden="1" x14ac:dyDescent="0.25">
      <c r="A259" s="1">
        <v>2969</v>
      </c>
      <c r="B259" s="1" t="s">
        <v>3</v>
      </c>
      <c r="C259" s="1">
        <v>0</v>
      </c>
      <c r="D259" s="1">
        <v>444.632158</v>
      </c>
      <c r="E259" s="1" t="s">
        <v>8</v>
      </c>
      <c r="F259" s="1"/>
      <c r="G259" s="1"/>
      <c r="H259" s="1"/>
      <c r="I259" s="6"/>
      <c r="J259" s="6"/>
    </row>
    <row r="260" spans="1:10" hidden="1" x14ac:dyDescent="0.25">
      <c r="A260" s="1">
        <v>2970</v>
      </c>
      <c r="B260" s="1" t="s">
        <v>3</v>
      </c>
      <c r="C260" s="1">
        <v>0</v>
      </c>
      <c r="D260" s="1">
        <v>97.039005000000003</v>
      </c>
      <c r="E260" s="1" t="s">
        <v>8</v>
      </c>
      <c r="F260" s="1"/>
      <c r="G260" s="1"/>
      <c r="H260" s="1"/>
      <c r="I260" s="6"/>
      <c r="J260" s="6"/>
    </row>
    <row r="261" spans="1:10" hidden="1" x14ac:dyDescent="0.25">
      <c r="A261" s="1">
        <v>2971</v>
      </c>
      <c r="B261" s="1" t="s">
        <v>3</v>
      </c>
      <c r="C261" s="1">
        <v>0</v>
      </c>
      <c r="D261" s="1">
        <v>290.46807100000001</v>
      </c>
      <c r="E261" s="1" t="s">
        <v>8</v>
      </c>
      <c r="F261" s="1"/>
      <c r="G261" s="1"/>
      <c r="H261" s="1"/>
      <c r="I261" s="6"/>
      <c r="J261" s="6"/>
    </row>
    <row r="262" spans="1:10" hidden="1" x14ac:dyDescent="0.25">
      <c r="A262" s="1">
        <v>2972</v>
      </c>
      <c r="B262" s="1" t="s">
        <v>3</v>
      </c>
      <c r="C262" s="1">
        <v>0</v>
      </c>
      <c r="D262" s="1">
        <v>121.94139800000001</v>
      </c>
      <c r="E262" s="1" t="s">
        <v>8</v>
      </c>
      <c r="F262" s="1"/>
      <c r="G262" s="1"/>
      <c r="H262" s="1"/>
      <c r="I262" s="6"/>
      <c r="J262" s="6"/>
    </row>
    <row r="263" spans="1:10" hidden="1" x14ac:dyDescent="0.25">
      <c r="A263" s="1">
        <v>2973</v>
      </c>
      <c r="B263" s="1" t="s">
        <v>3</v>
      </c>
      <c r="C263" s="1">
        <v>0</v>
      </c>
      <c r="D263" s="1">
        <v>201.69862499999999</v>
      </c>
      <c r="E263" s="1" t="s">
        <v>8</v>
      </c>
      <c r="F263" s="1"/>
      <c r="G263" s="1"/>
      <c r="H263" s="1"/>
      <c r="I263" s="6"/>
      <c r="J263" s="6"/>
    </row>
    <row r="264" spans="1:10" hidden="1" x14ac:dyDescent="0.25">
      <c r="A264" s="1">
        <v>2977</v>
      </c>
      <c r="B264" s="1" t="s">
        <v>3</v>
      </c>
      <c r="C264" s="1">
        <v>0</v>
      </c>
      <c r="D264" s="1">
        <v>78.536433000000002</v>
      </c>
      <c r="E264" s="1" t="s">
        <v>8</v>
      </c>
      <c r="F264" s="1"/>
      <c r="G264" s="1"/>
      <c r="H264" s="1"/>
      <c r="I264" s="6"/>
      <c r="J264" s="6"/>
    </row>
    <row r="265" spans="1:10" hidden="1" x14ac:dyDescent="0.25">
      <c r="A265" s="1">
        <v>2978</v>
      </c>
      <c r="B265" s="1" t="s">
        <v>3</v>
      </c>
      <c r="C265" s="1">
        <v>0</v>
      </c>
      <c r="D265" s="1">
        <v>63.850777000000001</v>
      </c>
      <c r="E265" s="1" t="s">
        <v>8</v>
      </c>
      <c r="F265" s="1"/>
      <c r="G265" s="1"/>
      <c r="H265" s="1"/>
      <c r="I265" s="6"/>
      <c r="J265" s="6"/>
    </row>
    <row r="266" spans="1:10" hidden="1" x14ac:dyDescent="0.25">
      <c r="A266" s="1">
        <v>2979</v>
      </c>
      <c r="B266" s="1" t="s">
        <v>3</v>
      </c>
      <c r="C266" s="1">
        <v>0</v>
      </c>
      <c r="D266" s="1">
        <v>197.82990699999999</v>
      </c>
      <c r="E266" s="1" t="s">
        <v>8</v>
      </c>
      <c r="F266" s="1"/>
      <c r="G266" s="1"/>
      <c r="H266" s="1"/>
      <c r="I266" s="6"/>
      <c r="J266" s="6"/>
    </row>
    <row r="267" spans="1:10" hidden="1" x14ac:dyDescent="0.25">
      <c r="A267" s="1">
        <v>2980</v>
      </c>
      <c r="B267" s="1" t="s">
        <v>3</v>
      </c>
      <c r="C267" s="1">
        <v>0</v>
      </c>
      <c r="D267" s="1">
        <v>385.49785500000002</v>
      </c>
      <c r="E267" s="1" t="s">
        <v>8</v>
      </c>
      <c r="F267" s="1"/>
      <c r="G267" s="1"/>
      <c r="H267" s="1"/>
      <c r="I267" s="6"/>
      <c r="J267" s="6"/>
    </row>
    <row r="268" spans="1:10" hidden="1" x14ac:dyDescent="0.25">
      <c r="A268" s="1">
        <v>2981</v>
      </c>
      <c r="B268" s="1" t="s">
        <v>3</v>
      </c>
      <c r="C268" s="1">
        <v>0</v>
      </c>
      <c r="D268" s="1">
        <v>51.958742000000001</v>
      </c>
      <c r="E268" s="1" t="s">
        <v>8</v>
      </c>
      <c r="F268" s="1"/>
      <c r="G268" s="1"/>
      <c r="H268" s="1"/>
      <c r="I268" s="6"/>
      <c r="J268" s="6"/>
    </row>
    <row r="269" spans="1:10" hidden="1" x14ac:dyDescent="0.25">
      <c r="A269" s="1">
        <v>2982</v>
      </c>
      <c r="B269" s="1" t="s">
        <v>3</v>
      </c>
      <c r="C269" s="1">
        <v>0</v>
      </c>
      <c r="D269" s="1">
        <v>89.824678000000006</v>
      </c>
      <c r="E269" s="1" t="s">
        <v>8</v>
      </c>
      <c r="F269" s="1"/>
      <c r="G269" s="1"/>
      <c r="H269" s="1"/>
      <c r="I269" s="6"/>
      <c r="J269" s="6"/>
    </row>
    <row r="270" spans="1:10" hidden="1" x14ac:dyDescent="0.25">
      <c r="A270" s="1">
        <v>2983</v>
      </c>
      <c r="B270" s="1" t="s">
        <v>3</v>
      </c>
      <c r="C270" s="1">
        <v>0</v>
      </c>
      <c r="D270" s="1">
        <v>124.212698</v>
      </c>
      <c r="E270" s="1" t="s">
        <v>8</v>
      </c>
      <c r="F270" s="1"/>
      <c r="G270" s="1"/>
      <c r="H270" s="1"/>
      <c r="I270" s="6"/>
      <c r="J270" s="6"/>
    </row>
    <row r="271" spans="1:10" hidden="1" x14ac:dyDescent="0.25">
      <c r="A271" s="1">
        <v>2984</v>
      </c>
      <c r="B271" s="1" t="s">
        <v>3</v>
      </c>
      <c r="C271" s="1">
        <v>0</v>
      </c>
      <c r="D271" s="1">
        <v>161.51746</v>
      </c>
      <c r="E271" s="1" t="s">
        <v>8</v>
      </c>
      <c r="F271" s="1"/>
      <c r="G271" s="1"/>
      <c r="H271" s="1"/>
      <c r="I271" s="6"/>
      <c r="J271" s="6"/>
    </row>
    <row r="272" spans="1:10" hidden="1" x14ac:dyDescent="0.25">
      <c r="A272" s="1">
        <v>2986</v>
      </c>
      <c r="B272" s="1" t="s">
        <v>3</v>
      </c>
      <c r="C272" s="1">
        <v>0</v>
      </c>
      <c r="D272" s="1">
        <v>154.37550100000001</v>
      </c>
      <c r="E272" s="1" t="s">
        <v>8</v>
      </c>
      <c r="F272" s="1"/>
      <c r="G272" s="1"/>
      <c r="H272" s="1"/>
      <c r="I272" s="6"/>
      <c r="J272" s="6"/>
    </row>
    <row r="273" spans="1:10" hidden="1" x14ac:dyDescent="0.25">
      <c r="A273" s="1">
        <v>2987</v>
      </c>
      <c r="B273" s="1" t="s">
        <v>3</v>
      </c>
      <c r="C273" s="1">
        <v>0</v>
      </c>
      <c r="D273" s="1">
        <v>287.63585899999998</v>
      </c>
      <c r="E273" s="1" t="s">
        <v>8</v>
      </c>
      <c r="F273" s="1"/>
      <c r="G273" s="1"/>
      <c r="H273" s="1"/>
      <c r="I273" s="6"/>
      <c r="J273" s="6"/>
    </row>
    <row r="274" spans="1:10" hidden="1" x14ac:dyDescent="0.25">
      <c r="A274" s="1">
        <v>2988</v>
      </c>
      <c r="B274" s="1" t="s">
        <v>3</v>
      </c>
      <c r="C274" s="1">
        <v>0</v>
      </c>
      <c r="D274" s="1">
        <v>161.40221500000001</v>
      </c>
      <c r="E274" s="1" t="s">
        <v>8</v>
      </c>
      <c r="F274" s="1"/>
      <c r="G274" s="1"/>
      <c r="H274" s="1"/>
      <c r="I274" s="6"/>
      <c r="J274" s="6"/>
    </row>
    <row r="275" spans="1:10" hidden="1" x14ac:dyDescent="0.25">
      <c r="A275" s="1">
        <v>2989</v>
      </c>
      <c r="B275" s="1" t="s">
        <v>3</v>
      </c>
      <c r="C275" s="1">
        <v>0</v>
      </c>
      <c r="D275" s="1">
        <v>171.64520400000001</v>
      </c>
      <c r="E275" s="1" t="s">
        <v>8</v>
      </c>
      <c r="F275" s="1"/>
      <c r="G275" s="1"/>
      <c r="H275" s="1"/>
      <c r="I275" s="6"/>
      <c r="J275" s="6"/>
    </row>
    <row r="276" spans="1:10" hidden="1" x14ac:dyDescent="0.25">
      <c r="A276" s="1">
        <v>2990</v>
      </c>
      <c r="B276" s="1" t="s">
        <v>3</v>
      </c>
      <c r="C276" s="1">
        <v>0</v>
      </c>
      <c r="D276" s="1">
        <v>18.794053000000002</v>
      </c>
      <c r="E276" s="1" t="s">
        <v>8</v>
      </c>
      <c r="F276" s="1"/>
      <c r="G276" s="1"/>
      <c r="H276" s="1"/>
      <c r="I276" s="6"/>
      <c r="J276" s="6"/>
    </row>
    <row r="277" spans="1:10" hidden="1" x14ac:dyDescent="0.25">
      <c r="A277" s="1">
        <v>2991</v>
      </c>
      <c r="B277" s="1" t="s">
        <v>3</v>
      </c>
      <c r="C277" s="1">
        <v>0</v>
      </c>
      <c r="D277" s="1">
        <v>240.846521</v>
      </c>
      <c r="E277" s="1" t="s">
        <v>8</v>
      </c>
      <c r="F277" s="1"/>
      <c r="G277" s="1"/>
      <c r="H277" s="1"/>
      <c r="I277" s="6"/>
      <c r="J277" s="6"/>
    </row>
    <row r="278" spans="1:10" hidden="1" x14ac:dyDescent="0.25">
      <c r="A278" s="1">
        <v>2992</v>
      </c>
      <c r="B278" s="1" t="s">
        <v>3</v>
      </c>
      <c r="C278" s="1">
        <v>0</v>
      </c>
      <c r="D278" s="1">
        <v>326.794693</v>
      </c>
      <c r="E278" s="1" t="s">
        <v>8</v>
      </c>
      <c r="F278" s="1"/>
      <c r="G278" s="1"/>
      <c r="H278" s="1"/>
      <c r="I278" s="6"/>
      <c r="J278" s="6"/>
    </row>
    <row r="279" spans="1:10" hidden="1" x14ac:dyDescent="0.25">
      <c r="A279" s="1">
        <v>2993</v>
      </c>
      <c r="B279" s="1" t="s">
        <v>3</v>
      </c>
      <c r="C279" s="1">
        <v>0</v>
      </c>
      <c r="D279" s="1">
        <v>422.99899799999997</v>
      </c>
      <c r="E279" s="1" t="s">
        <v>8</v>
      </c>
      <c r="F279" s="1"/>
      <c r="G279" s="1"/>
      <c r="H279" s="1"/>
      <c r="I279" s="6"/>
      <c r="J279" s="6"/>
    </row>
    <row r="280" spans="1:10" hidden="1" x14ac:dyDescent="0.25">
      <c r="A280" s="1">
        <v>2994</v>
      </c>
      <c r="B280" s="1" t="s">
        <v>3</v>
      </c>
      <c r="C280" s="1">
        <v>0</v>
      </c>
      <c r="D280" s="1">
        <v>60.327182000000001</v>
      </c>
      <c r="E280" s="1" t="s">
        <v>8</v>
      </c>
      <c r="F280" s="1"/>
      <c r="G280" s="1"/>
      <c r="H280" s="1"/>
      <c r="I280" s="6"/>
      <c r="J280" s="6"/>
    </row>
    <row r="281" spans="1:10" hidden="1" x14ac:dyDescent="0.25">
      <c r="A281" s="1">
        <v>2995</v>
      </c>
      <c r="B281" s="1" t="s">
        <v>3</v>
      </c>
      <c r="C281" s="1">
        <v>0</v>
      </c>
      <c r="D281" s="1">
        <v>139.10136800000001</v>
      </c>
      <c r="E281" s="1" t="s">
        <v>8</v>
      </c>
      <c r="F281" s="1"/>
      <c r="G281" s="1"/>
      <c r="H281" s="1"/>
      <c r="I281" s="6"/>
      <c r="J281" s="6"/>
    </row>
    <row r="282" spans="1:10" hidden="1" x14ac:dyDescent="0.25">
      <c r="A282" s="1">
        <v>2996</v>
      </c>
      <c r="B282" s="1" t="s">
        <v>3</v>
      </c>
      <c r="C282" s="1">
        <v>0</v>
      </c>
      <c r="D282" s="1">
        <v>119.54382699999999</v>
      </c>
      <c r="E282" s="1" t="s">
        <v>8</v>
      </c>
      <c r="F282" s="1"/>
      <c r="G282" s="1"/>
      <c r="H282" s="1"/>
      <c r="I282" s="6"/>
      <c r="J282" s="6"/>
    </row>
    <row r="283" spans="1:10" hidden="1" x14ac:dyDescent="0.25">
      <c r="A283" s="1">
        <v>2997</v>
      </c>
      <c r="B283" s="1" t="s">
        <v>3</v>
      </c>
      <c r="C283" s="1">
        <v>0</v>
      </c>
      <c r="D283" s="1">
        <v>417.664016</v>
      </c>
      <c r="E283" s="1" t="s">
        <v>8</v>
      </c>
      <c r="F283" s="1"/>
      <c r="G283" s="1"/>
      <c r="H283" s="1"/>
      <c r="I283" s="6"/>
      <c r="J283" s="6"/>
    </row>
    <row r="284" spans="1:10" hidden="1" x14ac:dyDescent="0.25">
      <c r="A284" s="1">
        <v>2998</v>
      </c>
      <c r="B284" s="1" t="s">
        <v>3</v>
      </c>
      <c r="C284" s="1">
        <v>0</v>
      </c>
      <c r="D284" s="1">
        <v>43.974539999999998</v>
      </c>
      <c r="E284" s="1" t="s">
        <v>8</v>
      </c>
      <c r="F284" s="1"/>
      <c r="G284" s="1"/>
      <c r="H284" s="1"/>
      <c r="I284" s="6"/>
      <c r="J284" s="6"/>
    </row>
    <row r="285" spans="1:10" hidden="1" x14ac:dyDescent="0.25">
      <c r="A285" s="1">
        <v>3017</v>
      </c>
      <c r="B285" s="1" t="s">
        <v>3</v>
      </c>
      <c r="C285" s="1">
        <v>0</v>
      </c>
      <c r="D285" s="1">
        <v>309.42444699999999</v>
      </c>
      <c r="E285" s="1" t="s">
        <v>8</v>
      </c>
      <c r="F285" s="1"/>
      <c r="G285" s="1"/>
      <c r="H285" s="1"/>
      <c r="I285" s="6"/>
      <c r="J285" s="6"/>
    </row>
    <row r="286" spans="1:10" hidden="1" x14ac:dyDescent="0.25">
      <c r="A286" s="1">
        <v>3021</v>
      </c>
      <c r="B286" s="1" t="s">
        <v>3</v>
      </c>
      <c r="C286" s="1">
        <v>0</v>
      </c>
      <c r="D286" s="1">
        <v>266.34132899999997</v>
      </c>
      <c r="E286" s="1" t="s">
        <v>8</v>
      </c>
      <c r="F286" s="1"/>
      <c r="G286" s="1"/>
      <c r="H286" s="1"/>
      <c r="I286" s="6"/>
      <c r="J286" s="6"/>
    </row>
    <row r="287" spans="1:10" hidden="1" x14ac:dyDescent="0.25">
      <c r="A287" s="1">
        <v>3022</v>
      </c>
      <c r="B287" s="1" t="s">
        <v>3</v>
      </c>
      <c r="C287" s="1">
        <v>0</v>
      </c>
      <c r="D287" s="1">
        <v>319.08762200000001</v>
      </c>
      <c r="E287" s="1" t="s">
        <v>8</v>
      </c>
      <c r="F287" s="1"/>
      <c r="G287" s="1"/>
      <c r="H287" s="1"/>
      <c r="I287" s="6"/>
      <c r="J287" s="6"/>
    </row>
    <row r="288" spans="1:10" hidden="1" x14ac:dyDescent="0.25">
      <c r="A288" s="1">
        <v>3024</v>
      </c>
      <c r="B288" s="1" t="s">
        <v>3</v>
      </c>
      <c r="C288" s="1">
        <v>0</v>
      </c>
      <c r="D288" s="1">
        <v>188.06960000000001</v>
      </c>
      <c r="E288" s="1" t="s">
        <v>8</v>
      </c>
      <c r="F288" s="1"/>
      <c r="G288" s="1"/>
      <c r="H288" s="1"/>
      <c r="I288" s="6"/>
      <c r="J288" s="6"/>
    </row>
    <row r="289" spans="1:10" hidden="1" x14ac:dyDescent="0.25">
      <c r="A289" s="1">
        <v>3025</v>
      </c>
      <c r="B289" s="1" t="s">
        <v>3</v>
      </c>
      <c r="C289" s="1">
        <v>0</v>
      </c>
      <c r="D289" s="1">
        <v>147.52598699999999</v>
      </c>
      <c r="E289" s="1" t="s">
        <v>8</v>
      </c>
      <c r="F289" s="1"/>
      <c r="G289" s="1"/>
      <c r="H289" s="1"/>
      <c r="I289" s="6"/>
      <c r="J289" s="6"/>
    </row>
    <row r="290" spans="1:10" hidden="1" x14ac:dyDescent="0.25">
      <c r="A290" s="1">
        <v>3026</v>
      </c>
      <c r="B290" s="1" t="s">
        <v>3</v>
      </c>
      <c r="C290" s="1">
        <v>0</v>
      </c>
      <c r="D290" s="1">
        <v>237.78600599999999</v>
      </c>
      <c r="E290" s="1" t="s">
        <v>8</v>
      </c>
      <c r="F290" s="1"/>
      <c r="G290" s="1"/>
      <c r="H290" s="1"/>
      <c r="I290" s="6"/>
      <c r="J290" s="6"/>
    </row>
    <row r="291" spans="1:10" hidden="1" x14ac:dyDescent="0.25">
      <c r="A291" s="1">
        <v>3027</v>
      </c>
      <c r="B291" s="1" t="s">
        <v>3</v>
      </c>
      <c r="C291" s="1">
        <v>0</v>
      </c>
      <c r="D291" s="1">
        <v>244.683649</v>
      </c>
      <c r="E291" s="1" t="s">
        <v>8</v>
      </c>
      <c r="F291" s="1"/>
      <c r="G291" s="1"/>
      <c r="H291" s="1"/>
      <c r="I291" s="6"/>
      <c r="J291" s="6"/>
    </row>
    <row r="292" spans="1:10" hidden="1" x14ac:dyDescent="0.25">
      <c r="A292" s="1">
        <v>3028</v>
      </c>
      <c r="B292" s="1" t="s">
        <v>3</v>
      </c>
      <c r="C292" s="1">
        <v>0</v>
      </c>
      <c r="D292" s="1">
        <v>67.287565999999998</v>
      </c>
      <c r="E292" s="1" t="s">
        <v>8</v>
      </c>
      <c r="F292" s="1"/>
      <c r="G292" s="1"/>
      <c r="H292" s="1"/>
      <c r="I292" s="6"/>
      <c r="J292" s="6"/>
    </row>
    <row r="293" spans="1:10" hidden="1" x14ac:dyDescent="0.25">
      <c r="A293" s="1">
        <v>3029</v>
      </c>
      <c r="B293" s="1" t="s">
        <v>3</v>
      </c>
      <c r="C293" s="1">
        <v>0</v>
      </c>
      <c r="D293" s="1">
        <v>362.34085199999998</v>
      </c>
      <c r="E293" s="1" t="s">
        <v>8</v>
      </c>
      <c r="F293" s="1"/>
      <c r="G293" s="1"/>
      <c r="H293" s="1"/>
      <c r="I293" s="6"/>
      <c r="J293" s="6"/>
    </row>
    <row r="294" spans="1:10" hidden="1" x14ac:dyDescent="0.25">
      <c r="A294" s="1">
        <v>3030</v>
      </c>
      <c r="B294" s="1" t="s">
        <v>3</v>
      </c>
      <c r="C294" s="1">
        <v>0</v>
      </c>
      <c r="D294" s="1">
        <v>229.84267</v>
      </c>
      <c r="E294" s="1" t="s">
        <v>8</v>
      </c>
      <c r="F294" s="1"/>
      <c r="G294" s="1"/>
      <c r="H294" s="1"/>
      <c r="I294" s="6"/>
      <c r="J294" s="6"/>
    </row>
    <row r="295" spans="1:10" hidden="1" x14ac:dyDescent="0.25">
      <c r="A295" s="1">
        <v>3031</v>
      </c>
      <c r="B295" s="1" t="s">
        <v>3</v>
      </c>
      <c r="C295" s="1">
        <v>0</v>
      </c>
      <c r="D295" s="1">
        <v>163.272651</v>
      </c>
      <c r="E295" s="1" t="s">
        <v>8</v>
      </c>
      <c r="F295" s="1"/>
      <c r="G295" s="1"/>
      <c r="H295" s="1"/>
      <c r="I295" s="6"/>
      <c r="J295" s="6"/>
    </row>
    <row r="296" spans="1:10" hidden="1" x14ac:dyDescent="0.25">
      <c r="A296" s="1">
        <v>3032</v>
      </c>
      <c r="B296" s="1" t="s">
        <v>3</v>
      </c>
      <c r="C296" s="1">
        <v>0</v>
      </c>
      <c r="D296" s="1">
        <v>231.89686800000001</v>
      </c>
      <c r="E296" s="1" t="s">
        <v>8</v>
      </c>
      <c r="F296" s="1"/>
      <c r="G296" s="1"/>
      <c r="H296" s="1"/>
      <c r="I296" s="6"/>
      <c r="J296" s="6"/>
    </row>
    <row r="297" spans="1:10" hidden="1" x14ac:dyDescent="0.25">
      <c r="A297" s="1">
        <v>3034</v>
      </c>
      <c r="B297" s="1" t="s">
        <v>3</v>
      </c>
      <c r="C297" s="1">
        <v>0</v>
      </c>
      <c r="D297" s="1">
        <v>422.482259</v>
      </c>
      <c r="E297" s="1" t="s">
        <v>8</v>
      </c>
      <c r="F297" s="1"/>
      <c r="G297" s="1"/>
      <c r="H297" s="1"/>
      <c r="I297" s="6"/>
      <c r="J297" s="6"/>
    </row>
    <row r="298" spans="1:10" hidden="1" x14ac:dyDescent="0.25">
      <c r="A298" s="1">
        <v>3036</v>
      </c>
      <c r="B298" s="1" t="s">
        <v>3</v>
      </c>
      <c r="C298" s="1">
        <v>0</v>
      </c>
      <c r="D298" s="1">
        <v>258.03667999999999</v>
      </c>
      <c r="E298" s="1" t="s">
        <v>8</v>
      </c>
      <c r="F298" s="1"/>
      <c r="G298" s="1"/>
      <c r="H298" s="1"/>
      <c r="I298" s="6"/>
      <c r="J298" s="6"/>
    </row>
    <row r="299" spans="1:10" hidden="1" x14ac:dyDescent="0.25">
      <c r="A299" s="1">
        <v>3037</v>
      </c>
      <c r="B299" s="1" t="s">
        <v>3</v>
      </c>
      <c r="C299" s="1">
        <v>0</v>
      </c>
      <c r="D299" s="1">
        <v>312.847148</v>
      </c>
      <c r="E299" s="1" t="s">
        <v>8</v>
      </c>
      <c r="F299" s="1"/>
      <c r="G299" s="1"/>
      <c r="H299" s="1"/>
      <c r="I299" s="6"/>
      <c r="J299" s="6"/>
    </row>
    <row r="300" spans="1:10" hidden="1" x14ac:dyDescent="0.25">
      <c r="A300" s="1">
        <v>3039</v>
      </c>
      <c r="B300" s="1" t="s">
        <v>3</v>
      </c>
      <c r="C300" s="1">
        <v>0</v>
      </c>
      <c r="D300" s="1">
        <v>312.26120900000001</v>
      </c>
      <c r="E300" s="1" t="s">
        <v>8</v>
      </c>
      <c r="F300" s="1"/>
      <c r="G300" s="1"/>
      <c r="H300" s="1"/>
      <c r="I300" s="6"/>
      <c r="J300" s="6"/>
    </row>
    <row r="301" spans="1:10" hidden="1" x14ac:dyDescent="0.25">
      <c r="A301" s="1">
        <v>3040</v>
      </c>
      <c r="B301" s="1" t="s">
        <v>3</v>
      </c>
      <c r="C301" s="1">
        <v>0</v>
      </c>
      <c r="D301" s="1">
        <v>121.57912399999999</v>
      </c>
      <c r="E301" s="1" t="s">
        <v>8</v>
      </c>
      <c r="F301" s="1"/>
      <c r="G301" s="1"/>
      <c r="H301" s="1"/>
      <c r="I301" s="6"/>
      <c r="J301" s="6"/>
    </row>
    <row r="302" spans="1:10" hidden="1" x14ac:dyDescent="0.25">
      <c r="A302" s="1">
        <v>3041</v>
      </c>
      <c r="B302" s="1" t="s">
        <v>3</v>
      </c>
      <c r="C302" s="1">
        <v>0</v>
      </c>
      <c r="D302" s="1">
        <v>199.660178</v>
      </c>
      <c r="E302" s="1" t="s">
        <v>8</v>
      </c>
      <c r="F302" s="1"/>
      <c r="G302" s="1"/>
      <c r="H302" s="1"/>
      <c r="I302" s="6"/>
      <c r="J302" s="6"/>
    </row>
    <row r="303" spans="1:10" hidden="1" x14ac:dyDescent="0.25">
      <c r="A303" s="1">
        <v>3042</v>
      </c>
      <c r="B303" s="1" t="s">
        <v>3</v>
      </c>
      <c r="C303" s="1">
        <v>0</v>
      </c>
      <c r="D303" s="1">
        <v>197.83524499999999</v>
      </c>
      <c r="E303" s="1" t="s">
        <v>8</v>
      </c>
      <c r="F303" s="1"/>
      <c r="G303" s="1"/>
      <c r="H303" s="1"/>
      <c r="I303" s="6"/>
      <c r="J303" s="6"/>
    </row>
    <row r="304" spans="1:10" hidden="1" x14ac:dyDescent="0.25">
      <c r="A304" s="1">
        <v>3043</v>
      </c>
      <c r="B304" s="1" t="s">
        <v>3</v>
      </c>
      <c r="C304" s="1">
        <v>0</v>
      </c>
      <c r="D304" s="1">
        <v>273.51023900000001</v>
      </c>
      <c r="E304" s="1" t="s">
        <v>8</v>
      </c>
      <c r="F304" s="1"/>
      <c r="G304" s="1"/>
      <c r="H304" s="1"/>
      <c r="I304" s="6"/>
      <c r="J304" s="6"/>
    </row>
    <row r="305" spans="1:10" hidden="1" x14ac:dyDescent="0.25">
      <c r="A305" s="1">
        <v>3044</v>
      </c>
      <c r="B305" s="1" t="s">
        <v>3</v>
      </c>
      <c r="C305" s="1">
        <v>0</v>
      </c>
      <c r="D305" s="1">
        <v>301.13152500000001</v>
      </c>
      <c r="E305" s="1" t="s">
        <v>8</v>
      </c>
      <c r="F305" s="1"/>
      <c r="G305" s="1"/>
      <c r="H305" s="1"/>
      <c r="I305" s="6"/>
      <c r="J305" s="6"/>
    </row>
    <row r="306" spans="1:10" hidden="1" x14ac:dyDescent="0.25">
      <c r="A306" s="1">
        <v>3045</v>
      </c>
      <c r="B306" s="1" t="s">
        <v>3</v>
      </c>
      <c r="C306" s="1">
        <v>0</v>
      </c>
      <c r="D306" s="1">
        <v>86.328298000000004</v>
      </c>
      <c r="E306" s="1" t="s">
        <v>8</v>
      </c>
      <c r="F306" s="1"/>
      <c r="G306" s="1"/>
      <c r="H306" s="1"/>
      <c r="I306" s="6"/>
      <c r="J306" s="6"/>
    </row>
    <row r="307" spans="1:10" hidden="1" x14ac:dyDescent="0.25">
      <c r="A307" s="1">
        <v>3046</v>
      </c>
      <c r="B307" s="1" t="s">
        <v>3</v>
      </c>
      <c r="C307" s="1">
        <v>0</v>
      </c>
      <c r="D307" s="1">
        <v>412.58483100000001</v>
      </c>
      <c r="E307" s="1" t="s">
        <v>8</v>
      </c>
      <c r="F307" s="1"/>
      <c r="G307" s="1"/>
      <c r="H307" s="1"/>
      <c r="I307" s="6"/>
      <c r="J307" s="6"/>
    </row>
    <row r="308" spans="1:10" hidden="1" x14ac:dyDescent="0.25">
      <c r="A308" s="1">
        <v>3047</v>
      </c>
      <c r="B308" s="1" t="s">
        <v>3</v>
      </c>
      <c r="C308" s="1">
        <v>0</v>
      </c>
      <c r="D308" s="1">
        <v>73.840873999999999</v>
      </c>
      <c r="E308" s="1" t="s">
        <v>8</v>
      </c>
      <c r="F308" s="1"/>
      <c r="G308" s="1"/>
      <c r="H308" s="1"/>
      <c r="I308" s="6"/>
      <c r="J308" s="6"/>
    </row>
    <row r="309" spans="1:10" hidden="1" x14ac:dyDescent="0.25">
      <c r="A309" s="1">
        <v>3048</v>
      </c>
      <c r="B309" s="1" t="s">
        <v>3</v>
      </c>
      <c r="C309" s="1">
        <v>0</v>
      </c>
      <c r="D309" s="1">
        <v>154.78581600000001</v>
      </c>
      <c r="E309" s="1" t="s">
        <v>8</v>
      </c>
      <c r="F309" s="1"/>
      <c r="G309" s="1"/>
      <c r="H309" s="1"/>
      <c r="I309" s="6"/>
      <c r="J309" s="6"/>
    </row>
    <row r="310" spans="1:10" hidden="1" x14ac:dyDescent="0.25">
      <c r="A310" s="1">
        <v>3049</v>
      </c>
      <c r="B310" s="1" t="s">
        <v>3</v>
      </c>
      <c r="C310" s="1">
        <v>0</v>
      </c>
      <c r="D310" s="1">
        <v>264.74319300000002</v>
      </c>
      <c r="E310" s="1" t="s">
        <v>8</v>
      </c>
      <c r="F310" s="1"/>
      <c r="G310" s="1"/>
      <c r="H310" s="1"/>
      <c r="I310" s="6"/>
      <c r="J310" s="6"/>
    </row>
    <row r="311" spans="1:10" hidden="1" x14ac:dyDescent="0.25">
      <c r="A311" s="1">
        <v>3050</v>
      </c>
      <c r="B311" s="1" t="s">
        <v>3</v>
      </c>
      <c r="C311" s="1">
        <v>0</v>
      </c>
      <c r="D311" s="1">
        <v>78.615189000000001</v>
      </c>
      <c r="E311" s="1" t="s">
        <v>8</v>
      </c>
      <c r="F311" s="1"/>
      <c r="G311" s="1"/>
      <c r="H311" s="1"/>
      <c r="I311" s="6"/>
      <c r="J311" s="6"/>
    </row>
    <row r="312" spans="1:10" hidden="1" x14ac:dyDescent="0.25">
      <c r="A312" s="1">
        <v>3051</v>
      </c>
      <c r="B312" s="1" t="s">
        <v>3</v>
      </c>
      <c r="C312" s="1">
        <v>0</v>
      </c>
      <c r="D312" s="1">
        <v>74.109690999999998</v>
      </c>
      <c r="E312" s="1" t="s">
        <v>8</v>
      </c>
      <c r="F312" s="1"/>
      <c r="G312" s="1"/>
      <c r="H312" s="1"/>
      <c r="I312" s="6"/>
      <c r="J312" s="6"/>
    </row>
    <row r="313" spans="1:10" hidden="1" x14ac:dyDescent="0.25">
      <c r="A313" s="1">
        <v>3052</v>
      </c>
      <c r="B313" s="1" t="s">
        <v>3</v>
      </c>
      <c r="C313" s="1">
        <v>0</v>
      </c>
      <c r="D313" s="1">
        <v>178.010549</v>
      </c>
      <c r="E313" s="1" t="s">
        <v>8</v>
      </c>
      <c r="F313" s="1"/>
      <c r="G313" s="1"/>
      <c r="H313" s="1"/>
      <c r="I313" s="6"/>
      <c r="J313" s="6"/>
    </row>
    <row r="314" spans="1:10" hidden="1" x14ac:dyDescent="0.25">
      <c r="A314" s="1">
        <v>3053</v>
      </c>
      <c r="B314" s="1" t="s">
        <v>3</v>
      </c>
      <c r="C314" s="1">
        <v>0</v>
      </c>
      <c r="D314" s="1">
        <v>95.271912999999998</v>
      </c>
      <c r="E314" s="1" t="s">
        <v>8</v>
      </c>
      <c r="F314" s="1"/>
      <c r="G314" s="1"/>
      <c r="H314" s="1"/>
      <c r="I314" s="6"/>
      <c r="J314" s="6"/>
    </row>
    <row r="315" spans="1:10" hidden="1" x14ac:dyDescent="0.25">
      <c r="A315" s="1">
        <v>3054</v>
      </c>
      <c r="B315" s="1" t="s">
        <v>3</v>
      </c>
      <c r="C315" s="1">
        <v>0</v>
      </c>
      <c r="D315" s="1">
        <v>136.939976</v>
      </c>
      <c r="E315" s="1" t="s">
        <v>8</v>
      </c>
      <c r="F315" s="1"/>
      <c r="G315" s="1"/>
      <c r="H315" s="1"/>
      <c r="I315" s="6"/>
      <c r="J315" s="6"/>
    </row>
    <row r="316" spans="1:10" hidden="1" x14ac:dyDescent="0.25">
      <c r="A316" s="1">
        <v>3055</v>
      </c>
      <c r="B316" s="1" t="s">
        <v>3</v>
      </c>
      <c r="C316" s="1">
        <v>0</v>
      </c>
      <c r="D316" s="1">
        <v>85.302817000000005</v>
      </c>
      <c r="E316" s="1" t="s">
        <v>8</v>
      </c>
      <c r="F316" s="1"/>
      <c r="G316" s="1"/>
      <c r="H316" s="1"/>
      <c r="I316" s="6"/>
      <c r="J316" s="6"/>
    </row>
    <row r="317" spans="1:10" hidden="1" x14ac:dyDescent="0.25">
      <c r="A317" s="1">
        <v>3056</v>
      </c>
      <c r="B317" s="1" t="s">
        <v>3</v>
      </c>
      <c r="C317" s="1">
        <v>0</v>
      </c>
      <c r="D317" s="1">
        <v>250.405214</v>
      </c>
      <c r="E317" s="1" t="s">
        <v>8</v>
      </c>
      <c r="F317" s="1"/>
      <c r="G317" s="1"/>
      <c r="H317" s="1"/>
      <c r="I317" s="6"/>
      <c r="J317" s="6"/>
    </row>
    <row r="318" spans="1:10" hidden="1" x14ac:dyDescent="0.25">
      <c r="A318" s="1">
        <v>3057</v>
      </c>
      <c r="B318" s="1" t="s">
        <v>3</v>
      </c>
      <c r="C318" s="1">
        <v>0</v>
      </c>
      <c r="D318" s="1">
        <v>96.494150000000005</v>
      </c>
      <c r="E318" s="1" t="s">
        <v>8</v>
      </c>
      <c r="F318" s="1"/>
      <c r="G318" s="1"/>
      <c r="H318" s="1"/>
      <c r="I318" s="6"/>
      <c r="J318" s="6"/>
    </row>
    <row r="319" spans="1:10" hidden="1" x14ac:dyDescent="0.25">
      <c r="A319" s="1">
        <v>3058</v>
      </c>
      <c r="B319" s="1" t="s">
        <v>3</v>
      </c>
      <c r="C319" s="1">
        <v>0</v>
      </c>
      <c r="D319" s="1">
        <v>232.08631800000001</v>
      </c>
      <c r="E319" s="1" t="s">
        <v>8</v>
      </c>
      <c r="F319" s="1"/>
      <c r="G319" s="1"/>
      <c r="H319" s="1"/>
      <c r="I319" s="6"/>
      <c r="J319" s="6"/>
    </row>
    <row r="320" spans="1:10" hidden="1" x14ac:dyDescent="0.25">
      <c r="A320" s="1">
        <v>3059</v>
      </c>
      <c r="B320" s="1" t="s">
        <v>3</v>
      </c>
      <c r="C320" s="1">
        <v>0</v>
      </c>
      <c r="D320" s="1">
        <v>212.890613</v>
      </c>
      <c r="E320" s="1" t="s">
        <v>8</v>
      </c>
      <c r="F320" s="1"/>
      <c r="G320" s="1"/>
      <c r="H320" s="1"/>
      <c r="I320" s="6"/>
      <c r="J320" s="6"/>
    </row>
    <row r="321" spans="1:10" hidden="1" x14ac:dyDescent="0.25">
      <c r="A321" s="1">
        <v>3060</v>
      </c>
      <c r="B321" s="1" t="s">
        <v>3</v>
      </c>
      <c r="C321" s="1">
        <v>0</v>
      </c>
      <c r="D321" s="1">
        <v>165.132149</v>
      </c>
      <c r="E321" s="1" t="s">
        <v>8</v>
      </c>
      <c r="F321" s="1"/>
      <c r="G321" s="1"/>
      <c r="H321" s="1"/>
      <c r="I321" s="6"/>
      <c r="J321" s="6"/>
    </row>
    <row r="322" spans="1:10" hidden="1" x14ac:dyDescent="0.25">
      <c r="A322" s="1">
        <v>3061</v>
      </c>
      <c r="B322" s="1" t="s">
        <v>3</v>
      </c>
      <c r="C322" s="1">
        <v>0</v>
      </c>
      <c r="D322" s="1">
        <v>130.99614600000001</v>
      </c>
      <c r="E322" s="1" t="s">
        <v>8</v>
      </c>
      <c r="F322" s="1"/>
      <c r="G322" s="1"/>
      <c r="H322" s="1"/>
      <c r="I322" s="6"/>
      <c r="J322" s="6"/>
    </row>
    <row r="323" spans="1:10" hidden="1" x14ac:dyDescent="0.25">
      <c r="A323" s="1">
        <v>3062</v>
      </c>
      <c r="B323" s="1" t="s">
        <v>3</v>
      </c>
      <c r="C323" s="1">
        <v>0</v>
      </c>
      <c r="D323" s="1">
        <v>271.01308699999998</v>
      </c>
      <c r="E323" s="1" t="s">
        <v>8</v>
      </c>
      <c r="F323" s="1"/>
      <c r="G323" s="1"/>
      <c r="H323" s="1"/>
      <c r="I323" s="6"/>
      <c r="J323" s="6"/>
    </row>
    <row r="324" spans="1:10" hidden="1" x14ac:dyDescent="0.25">
      <c r="A324" s="1">
        <v>3063</v>
      </c>
      <c r="B324" s="1" t="s">
        <v>3</v>
      </c>
      <c r="C324" s="1">
        <v>0</v>
      </c>
      <c r="D324" s="1">
        <v>335.22337800000003</v>
      </c>
      <c r="E324" s="1" t="s">
        <v>8</v>
      </c>
      <c r="F324" s="1"/>
      <c r="G324" s="1"/>
      <c r="H324" s="1"/>
      <c r="I324" s="6"/>
      <c r="J324" s="6"/>
    </row>
    <row r="325" spans="1:10" hidden="1" x14ac:dyDescent="0.25">
      <c r="A325" s="1">
        <v>3064</v>
      </c>
      <c r="B325" s="1" t="s">
        <v>3</v>
      </c>
      <c r="C325" s="1">
        <v>0</v>
      </c>
      <c r="D325" s="1">
        <v>224.70608100000001</v>
      </c>
      <c r="E325" s="1" t="s">
        <v>8</v>
      </c>
      <c r="F325" s="1"/>
      <c r="G325" s="1"/>
      <c r="H325" s="1"/>
      <c r="I325" s="6"/>
      <c r="J325" s="6"/>
    </row>
    <row r="326" spans="1:10" hidden="1" x14ac:dyDescent="0.25">
      <c r="A326" s="1">
        <v>3065</v>
      </c>
      <c r="B326" s="1" t="s">
        <v>3</v>
      </c>
      <c r="C326" s="1">
        <v>0</v>
      </c>
      <c r="D326" s="1">
        <v>770.57148299999994</v>
      </c>
      <c r="E326" s="1" t="s">
        <v>8</v>
      </c>
      <c r="F326" s="1"/>
      <c r="G326" s="1"/>
      <c r="H326" s="1"/>
      <c r="I326" s="6"/>
      <c r="J326" s="6"/>
    </row>
    <row r="327" spans="1:10" hidden="1" x14ac:dyDescent="0.25">
      <c r="A327" s="1">
        <v>3066</v>
      </c>
      <c r="B327" s="1" t="s">
        <v>3</v>
      </c>
      <c r="C327" s="1">
        <v>0</v>
      </c>
      <c r="D327" s="1">
        <v>461.40745299999998</v>
      </c>
      <c r="E327" s="1" t="s">
        <v>8</v>
      </c>
      <c r="F327" s="1"/>
      <c r="G327" s="1"/>
      <c r="H327" s="1"/>
      <c r="I327" s="6"/>
      <c r="J327" s="6"/>
    </row>
    <row r="328" spans="1:10" hidden="1" x14ac:dyDescent="0.25">
      <c r="A328" s="1">
        <v>3067</v>
      </c>
      <c r="B328" s="1" t="s">
        <v>3</v>
      </c>
      <c r="C328" s="1">
        <v>0</v>
      </c>
      <c r="D328" s="1">
        <v>64.412650999999997</v>
      </c>
      <c r="E328" s="1" t="s">
        <v>8</v>
      </c>
      <c r="F328" s="1"/>
      <c r="G328" s="1"/>
      <c r="H328" s="1"/>
      <c r="I328" s="6"/>
      <c r="J328" s="6"/>
    </row>
    <row r="329" spans="1:10" hidden="1" x14ac:dyDescent="0.25">
      <c r="A329" s="1">
        <v>3068</v>
      </c>
      <c r="B329" s="1" t="s">
        <v>3</v>
      </c>
      <c r="C329" s="1">
        <v>0</v>
      </c>
      <c r="D329" s="1">
        <v>14.889983000000001</v>
      </c>
      <c r="E329" s="1" t="s">
        <v>8</v>
      </c>
      <c r="F329" s="1"/>
      <c r="G329" s="1"/>
      <c r="H329" s="1"/>
      <c r="I329" s="6"/>
      <c r="J329" s="6"/>
    </row>
    <row r="330" spans="1:10" hidden="1" x14ac:dyDescent="0.25">
      <c r="A330" s="1">
        <v>3069</v>
      </c>
      <c r="B330" s="1" t="s">
        <v>3</v>
      </c>
      <c r="C330" s="1">
        <v>0</v>
      </c>
      <c r="D330" s="1">
        <v>94.812507999999994</v>
      </c>
      <c r="E330" s="1" t="s">
        <v>8</v>
      </c>
      <c r="F330" s="1"/>
      <c r="G330" s="1"/>
      <c r="H330" s="1"/>
      <c r="I330" s="6"/>
      <c r="J330" s="6"/>
    </row>
    <row r="331" spans="1:10" hidden="1" x14ac:dyDescent="0.25">
      <c r="A331" s="1">
        <v>3070</v>
      </c>
      <c r="B331" s="1" t="s">
        <v>3</v>
      </c>
      <c r="C331" s="1">
        <v>0</v>
      </c>
      <c r="D331" s="1">
        <v>194.531902</v>
      </c>
      <c r="E331" s="1" t="s">
        <v>8</v>
      </c>
      <c r="F331" s="1"/>
      <c r="G331" s="1"/>
      <c r="H331" s="1"/>
      <c r="I331" s="6"/>
      <c r="J331" s="6"/>
    </row>
    <row r="332" spans="1:10" hidden="1" x14ac:dyDescent="0.25">
      <c r="A332" s="1">
        <v>3071</v>
      </c>
      <c r="B332" s="1" t="s">
        <v>3</v>
      </c>
      <c r="C332" s="1">
        <v>0</v>
      </c>
      <c r="D332" s="1">
        <v>443.80222400000002</v>
      </c>
      <c r="E332" s="1" t="s">
        <v>8</v>
      </c>
      <c r="F332" s="1"/>
      <c r="G332" s="1"/>
      <c r="H332" s="1"/>
      <c r="I332" s="6"/>
      <c r="J332" s="6"/>
    </row>
    <row r="333" spans="1:10" hidden="1" x14ac:dyDescent="0.25">
      <c r="A333" s="1">
        <v>3072</v>
      </c>
      <c r="B333" s="1" t="s">
        <v>3</v>
      </c>
      <c r="C333" s="1">
        <v>0</v>
      </c>
      <c r="D333" s="1">
        <v>300.02300100000002</v>
      </c>
      <c r="E333" s="1" t="s">
        <v>8</v>
      </c>
      <c r="F333" s="1"/>
      <c r="G333" s="1"/>
      <c r="H333" s="1"/>
      <c r="I333" s="6"/>
      <c r="J333" s="6"/>
    </row>
    <row r="334" spans="1:10" hidden="1" x14ac:dyDescent="0.25">
      <c r="A334" s="1">
        <v>3073</v>
      </c>
      <c r="B334" s="1" t="s">
        <v>3</v>
      </c>
      <c r="C334" s="1">
        <v>0</v>
      </c>
      <c r="D334" s="1">
        <v>447.86715900000002</v>
      </c>
      <c r="E334" s="1" t="s">
        <v>8</v>
      </c>
      <c r="F334" s="1"/>
      <c r="G334" s="1"/>
      <c r="H334" s="1"/>
      <c r="I334" s="6"/>
      <c r="J334" s="6"/>
    </row>
    <row r="335" spans="1:10" hidden="1" x14ac:dyDescent="0.25">
      <c r="A335" s="1">
        <v>3074</v>
      </c>
      <c r="B335" s="1" t="s">
        <v>3</v>
      </c>
      <c r="C335" s="1">
        <v>0</v>
      </c>
      <c r="D335" s="1">
        <v>129.99289200000001</v>
      </c>
      <c r="E335" s="1" t="s">
        <v>8</v>
      </c>
      <c r="F335" s="1"/>
      <c r="G335" s="1"/>
      <c r="H335" s="1"/>
      <c r="I335" s="6"/>
      <c r="J335" s="6"/>
    </row>
    <row r="336" spans="1:10" hidden="1" x14ac:dyDescent="0.25">
      <c r="A336" s="1">
        <v>3076</v>
      </c>
      <c r="B336" s="1" t="s">
        <v>3</v>
      </c>
      <c r="C336" s="1">
        <v>0</v>
      </c>
      <c r="D336" s="1">
        <v>116.157616</v>
      </c>
      <c r="E336" s="1" t="s">
        <v>8</v>
      </c>
      <c r="F336" s="1"/>
      <c r="G336" s="1"/>
      <c r="H336" s="1"/>
      <c r="I336" s="6"/>
      <c r="J336" s="6"/>
    </row>
    <row r="337" spans="1:10" hidden="1" x14ac:dyDescent="0.25">
      <c r="A337" s="1">
        <v>3077</v>
      </c>
      <c r="B337" s="1" t="s">
        <v>3</v>
      </c>
      <c r="C337" s="1">
        <v>0</v>
      </c>
      <c r="D337" s="1">
        <v>150.92996099999999</v>
      </c>
      <c r="E337" s="1" t="s">
        <v>8</v>
      </c>
      <c r="F337" s="1"/>
      <c r="G337" s="1"/>
      <c r="H337" s="1"/>
      <c r="I337" s="6"/>
      <c r="J337" s="6"/>
    </row>
    <row r="338" spans="1:10" hidden="1" x14ac:dyDescent="0.25">
      <c r="A338" s="1">
        <v>3078</v>
      </c>
      <c r="B338" s="1" t="s">
        <v>3</v>
      </c>
      <c r="C338" s="1">
        <v>0</v>
      </c>
      <c r="D338" s="1">
        <v>179.70465999999999</v>
      </c>
      <c r="E338" s="1" t="s">
        <v>8</v>
      </c>
      <c r="F338" s="1"/>
      <c r="G338" s="1"/>
      <c r="H338" s="1"/>
      <c r="I338" s="6"/>
      <c r="J338" s="6"/>
    </row>
    <row r="339" spans="1:10" hidden="1" x14ac:dyDescent="0.25">
      <c r="A339" s="1">
        <v>3079</v>
      </c>
      <c r="B339" s="1" t="s">
        <v>3</v>
      </c>
      <c r="C339" s="1">
        <v>0</v>
      </c>
      <c r="D339" s="1">
        <v>261.94608799999997</v>
      </c>
      <c r="E339" s="1" t="s">
        <v>8</v>
      </c>
      <c r="F339" s="1"/>
      <c r="G339" s="1"/>
      <c r="H339" s="1"/>
      <c r="I339" s="6"/>
      <c r="J339" s="6"/>
    </row>
    <row r="340" spans="1:10" hidden="1" x14ac:dyDescent="0.25">
      <c r="A340" s="1">
        <v>3080</v>
      </c>
      <c r="B340" s="1" t="s">
        <v>3</v>
      </c>
      <c r="C340" s="1">
        <v>0</v>
      </c>
      <c r="D340" s="1">
        <v>178.30806799999999</v>
      </c>
      <c r="E340" s="1" t="s">
        <v>8</v>
      </c>
      <c r="F340" s="1"/>
      <c r="G340" s="1"/>
      <c r="H340" s="1"/>
      <c r="I340" s="6"/>
      <c r="J340" s="6"/>
    </row>
    <row r="341" spans="1:10" hidden="1" x14ac:dyDescent="0.25">
      <c r="A341" s="1">
        <v>3081</v>
      </c>
      <c r="B341" s="1" t="s">
        <v>3</v>
      </c>
      <c r="C341" s="1">
        <v>0</v>
      </c>
      <c r="D341" s="1">
        <v>152.816586</v>
      </c>
      <c r="E341" s="1" t="s">
        <v>8</v>
      </c>
      <c r="F341" s="1"/>
      <c r="G341" s="1"/>
      <c r="H341" s="1"/>
      <c r="I341" s="6"/>
      <c r="J341" s="6"/>
    </row>
    <row r="342" spans="1:10" hidden="1" x14ac:dyDescent="0.25">
      <c r="A342" s="1">
        <v>3082</v>
      </c>
      <c r="B342" s="1" t="s">
        <v>3</v>
      </c>
      <c r="C342" s="1">
        <v>0</v>
      </c>
      <c r="D342" s="1">
        <v>136.04960399999999</v>
      </c>
      <c r="E342" s="1" t="s">
        <v>8</v>
      </c>
      <c r="F342" s="1"/>
      <c r="G342" s="1"/>
      <c r="H342" s="1"/>
      <c r="I342" s="6"/>
      <c r="J342" s="6"/>
    </row>
    <row r="343" spans="1:10" hidden="1" x14ac:dyDescent="0.25">
      <c r="A343" s="1">
        <v>3083</v>
      </c>
      <c r="B343" s="1" t="s">
        <v>3</v>
      </c>
      <c r="C343" s="1">
        <v>0</v>
      </c>
      <c r="D343" s="1">
        <v>254.52734899999999</v>
      </c>
      <c r="E343" s="1" t="s">
        <v>8</v>
      </c>
      <c r="F343" s="1"/>
      <c r="G343" s="1"/>
      <c r="H343" s="1"/>
      <c r="I343" s="6"/>
      <c r="J343" s="6"/>
    </row>
    <row r="344" spans="1:10" hidden="1" x14ac:dyDescent="0.25">
      <c r="A344" s="1">
        <v>3084</v>
      </c>
      <c r="B344" s="1" t="s">
        <v>3</v>
      </c>
      <c r="C344" s="1">
        <v>0</v>
      </c>
      <c r="D344" s="1">
        <v>242.82983899999999</v>
      </c>
      <c r="E344" s="1" t="s">
        <v>8</v>
      </c>
      <c r="F344" s="1"/>
      <c r="G344" s="1"/>
      <c r="H344" s="1"/>
      <c r="I344" s="6"/>
      <c r="J344" s="6"/>
    </row>
    <row r="345" spans="1:10" hidden="1" x14ac:dyDescent="0.25">
      <c r="A345" s="1">
        <v>3085</v>
      </c>
      <c r="B345" s="1" t="s">
        <v>3</v>
      </c>
      <c r="C345" s="1">
        <v>0</v>
      </c>
      <c r="D345" s="1">
        <v>133.26919599999999</v>
      </c>
      <c r="E345" s="1" t="s">
        <v>8</v>
      </c>
      <c r="F345" s="1"/>
      <c r="G345" s="1"/>
      <c r="H345" s="1"/>
      <c r="I345" s="6"/>
      <c r="J345" s="6"/>
    </row>
    <row r="346" spans="1:10" hidden="1" x14ac:dyDescent="0.25">
      <c r="A346" s="1">
        <v>3090</v>
      </c>
      <c r="B346" s="1" t="s">
        <v>3</v>
      </c>
      <c r="C346" s="1">
        <v>0</v>
      </c>
      <c r="D346" s="1">
        <v>124.839589</v>
      </c>
      <c r="E346" s="1" t="s">
        <v>8</v>
      </c>
      <c r="F346" s="1"/>
      <c r="G346" s="1"/>
      <c r="H346" s="1"/>
      <c r="I346" s="6"/>
      <c r="J346" s="6"/>
    </row>
    <row r="347" spans="1:10" hidden="1" x14ac:dyDescent="0.25">
      <c r="A347" s="1">
        <v>3091</v>
      </c>
      <c r="B347" s="1" t="s">
        <v>3</v>
      </c>
      <c r="C347" s="1">
        <v>0</v>
      </c>
      <c r="D347" s="1">
        <v>251.74221499999999</v>
      </c>
      <c r="E347" s="1" t="s">
        <v>8</v>
      </c>
      <c r="F347" s="1"/>
      <c r="G347" s="1"/>
      <c r="H347" s="1"/>
      <c r="I347" s="6"/>
      <c r="J347" s="6"/>
    </row>
    <row r="348" spans="1:10" hidden="1" x14ac:dyDescent="0.25">
      <c r="A348" s="1">
        <v>3092</v>
      </c>
      <c r="B348" s="1" t="s">
        <v>3</v>
      </c>
      <c r="C348" s="1">
        <v>0</v>
      </c>
      <c r="D348" s="1">
        <v>248.54440399999999</v>
      </c>
      <c r="E348" s="1" t="s">
        <v>8</v>
      </c>
      <c r="F348" s="1"/>
      <c r="G348" s="1"/>
      <c r="H348" s="1"/>
      <c r="I348" s="6"/>
      <c r="J348" s="6"/>
    </row>
    <row r="349" spans="1:10" hidden="1" x14ac:dyDescent="0.25">
      <c r="A349" s="1">
        <v>3093</v>
      </c>
      <c r="B349" s="1" t="s">
        <v>3</v>
      </c>
      <c r="C349" s="1">
        <v>0</v>
      </c>
      <c r="D349" s="1">
        <v>222.694591</v>
      </c>
      <c r="E349" s="1" t="s">
        <v>8</v>
      </c>
      <c r="F349" s="1"/>
      <c r="G349" s="1"/>
      <c r="H349" s="1"/>
      <c r="I349" s="6"/>
      <c r="J349" s="6"/>
    </row>
    <row r="350" spans="1:10" hidden="1" x14ac:dyDescent="0.25">
      <c r="A350" s="1">
        <v>3094</v>
      </c>
      <c r="B350" s="1" t="s">
        <v>3</v>
      </c>
      <c r="C350" s="1">
        <v>0</v>
      </c>
      <c r="D350" s="1">
        <v>218.399102</v>
      </c>
      <c r="E350" s="1" t="s">
        <v>8</v>
      </c>
      <c r="F350" s="1"/>
      <c r="G350" s="1"/>
      <c r="H350" s="1"/>
      <c r="I350" s="6"/>
      <c r="J350" s="6"/>
    </row>
    <row r="351" spans="1:10" hidden="1" x14ac:dyDescent="0.25">
      <c r="A351" s="1">
        <v>3095</v>
      </c>
      <c r="B351" s="1" t="s">
        <v>3</v>
      </c>
      <c r="C351" s="1">
        <v>0</v>
      </c>
      <c r="D351" s="1">
        <v>77.514803000000001</v>
      </c>
      <c r="E351" s="1" t="s">
        <v>8</v>
      </c>
      <c r="F351" s="1"/>
      <c r="G351" s="1"/>
      <c r="H351" s="1"/>
      <c r="I351" s="6"/>
      <c r="J351" s="6"/>
    </row>
    <row r="352" spans="1:10" hidden="1" x14ac:dyDescent="0.25">
      <c r="A352" s="1">
        <v>3096</v>
      </c>
      <c r="B352" s="1" t="s">
        <v>3</v>
      </c>
      <c r="C352" s="1">
        <v>0</v>
      </c>
      <c r="D352" s="1">
        <v>330.22929499999998</v>
      </c>
      <c r="E352" s="1" t="s">
        <v>8</v>
      </c>
      <c r="F352" s="1"/>
      <c r="G352" s="1"/>
      <c r="H352" s="1"/>
      <c r="I352" s="6"/>
      <c r="J352" s="6"/>
    </row>
    <row r="353" spans="1:13" hidden="1" x14ac:dyDescent="0.25">
      <c r="A353" s="1">
        <v>3097</v>
      </c>
      <c r="B353" s="1" t="s">
        <v>3</v>
      </c>
      <c r="C353" s="1">
        <v>0</v>
      </c>
      <c r="D353" s="1">
        <v>794.39562999999998</v>
      </c>
      <c r="E353" s="1" t="s">
        <v>8</v>
      </c>
      <c r="F353" s="1"/>
      <c r="G353" s="1"/>
      <c r="H353" s="1"/>
      <c r="I353" s="6"/>
      <c r="J353" s="6"/>
    </row>
    <row r="354" spans="1:13" hidden="1" x14ac:dyDescent="0.25">
      <c r="A354" s="1">
        <v>3107</v>
      </c>
      <c r="B354" s="1" t="s">
        <v>3</v>
      </c>
      <c r="C354" s="1">
        <v>0</v>
      </c>
      <c r="D354" s="1">
        <v>0</v>
      </c>
      <c r="E354" s="1" t="s">
        <v>8</v>
      </c>
      <c r="F354" s="1"/>
      <c r="G354" s="1"/>
      <c r="H354" s="1"/>
      <c r="I354" s="6"/>
      <c r="J354" s="6"/>
    </row>
    <row r="355" spans="1:13" hidden="1" x14ac:dyDescent="0.25">
      <c r="A355" s="1">
        <v>1748</v>
      </c>
      <c r="B355" s="1" t="s">
        <v>3</v>
      </c>
      <c r="C355" s="1">
        <v>0</v>
      </c>
      <c r="D355" s="1">
        <v>26.144538000000001</v>
      </c>
      <c r="E355" s="1" t="s">
        <v>13</v>
      </c>
      <c r="F355" s="1"/>
      <c r="G355" s="1"/>
      <c r="H355" s="1"/>
      <c r="I355" s="6"/>
      <c r="J355" s="6"/>
    </row>
    <row r="356" spans="1:13" x14ac:dyDescent="0.25">
      <c r="A356" s="1">
        <v>2493</v>
      </c>
      <c r="B356" s="1" t="s">
        <v>3</v>
      </c>
      <c r="C356" s="1">
        <v>0</v>
      </c>
      <c r="D356" s="1">
        <v>771.557323</v>
      </c>
      <c r="E356" s="1" t="s">
        <v>9</v>
      </c>
      <c r="F356" s="74">
        <f>K356</f>
        <v>792.30303030303025</v>
      </c>
      <c r="G356" s="48">
        <f>(D356*1.8)/F356</f>
        <v>1.7528686983171424</v>
      </c>
      <c r="H356" s="1" t="str">
        <f>IF(G356&gt;2,"Tinggi",IF(AND(G356&gt;1.8,G356&lt;2),"Sedang",IF(AND(G356&gt;0,G356&lt;1.8),"Rendah","Rendah")))</f>
        <v>Rendah</v>
      </c>
      <c r="I356" s="6"/>
      <c r="J356" s="6"/>
      <c r="K356" s="74">
        <f>SUM(L356:M356)</f>
        <v>792.30303030303025</v>
      </c>
      <c r="L356" s="74">
        <f>M356/33</f>
        <v>23.303030303030305</v>
      </c>
      <c r="M356" s="1">
        <v>769</v>
      </c>
    </row>
    <row r="357" spans="1:13" x14ac:dyDescent="0.25">
      <c r="A357" s="1">
        <v>2502</v>
      </c>
      <c r="B357" s="1" t="s">
        <v>3</v>
      </c>
      <c r="C357" s="1">
        <v>0</v>
      </c>
      <c r="D357" s="1">
        <v>590.86087199999997</v>
      </c>
      <c r="E357" s="1" t="s">
        <v>9</v>
      </c>
      <c r="F357" s="74">
        <f t="shared" ref="F357:F420" si="0">K357</f>
        <v>340</v>
      </c>
      <c r="G357" s="48">
        <f t="shared" ref="G357:G420" si="1">(D357*1.8)/F357</f>
        <v>3.1280869694117648</v>
      </c>
      <c r="H357" s="1" t="str">
        <f t="shared" ref="H357:H420" si="2">IF(G357&gt;2,"Tinggi",IF(AND(G357&gt;1.8,G357&lt;2),"Sedang",IF(AND(G357&gt;0,G357&lt;1.8),"Rendah","Rendah")))</f>
        <v>Tinggi</v>
      </c>
      <c r="I357" s="6"/>
      <c r="J357" s="6"/>
      <c r="K357" s="74">
        <f t="shared" ref="K357:K420" si="3">SUM(L357:M357)</f>
        <v>340</v>
      </c>
      <c r="L357" s="74">
        <f t="shared" ref="L357:L420" si="4">M357/33</f>
        <v>10</v>
      </c>
      <c r="M357" s="1">
        <f>22*15</f>
        <v>330</v>
      </c>
    </row>
    <row r="358" spans="1:13" x14ac:dyDescent="0.25">
      <c r="A358" s="1">
        <v>2505</v>
      </c>
      <c r="B358" s="1" t="s">
        <v>3</v>
      </c>
      <c r="C358" s="1">
        <v>0</v>
      </c>
      <c r="D358" s="1">
        <v>287.78619400000002</v>
      </c>
      <c r="E358" s="1" t="s">
        <v>9</v>
      </c>
      <c r="F358" s="74">
        <f t="shared" si="0"/>
        <v>1020</v>
      </c>
      <c r="G358" s="48">
        <f t="shared" si="1"/>
        <v>0.50785798941176485</v>
      </c>
      <c r="H358" s="1" t="str">
        <f t="shared" si="2"/>
        <v>Rendah</v>
      </c>
      <c r="I358" s="6"/>
      <c r="J358" s="6"/>
      <c r="K358" s="74">
        <f t="shared" si="3"/>
        <v>1020</v>
      </c>
      <c r="L358" s="74">
        <f t="shared" si="4"/>
        <v>30</v>
      </c>
      <c r="M358" s="1">
        <f>33*30</f>
        <v>990</v>
      </c>
    </row>
    <row r="359" spans="1:13" x14ac:dyDescent="0.25">
      <c r="A359" s="1">
        <v>2506</v>
      </c>
      <c r="B359" s="1" t="s">
        <v>3</v>
      </c>
      <c r="C359" s="1">
        <v>0</v>
      </c>
      <c r="D359" s="1">
        <v>84.576520000000002</v>
      </c>
      <c r="E359" s="1" t="s">
        <v>9</v>
      </c>
      <c r="F359" s="74">
        <f t="shared" si="0"/>
        <v>642.90909090909088</v>
      </c>
      <c r="G359" s="48">
        <f t="shared" si="1"/>
        <v>0.236795121040724</v>
      </c>
      <c r="H359" s="1" t="str">
        <f t="shared" si="2"/>
        <v>Rendah</v>
      </c>
      <c r="I359" s="6"/>
      <c r="J359" s="6"/>
      <c r="K359" s="74">
        <f t="shared" si="3"/>
        <v>642.90909090909088</v>
      </c>
      <c r="L359" s="74">
        <f t="shared" si="4"/>
        <v>18.90909090909091</v>
      </c>
      <c r="M359" s="1">
        <f>39*16</f>
        <v>624</v>
      </c>
    </row>
    <row r="360" spans="1:13" x14ac:dyDescent="0.25">
      <c r="A360" s="1">
        <v>2525</v>
      </c>
      <c r="B360" s="1" t="s">
        <v>3</v>
      </c>
      <c r="C360" s="1">
        <v>0</v>
      </c>
      <c r="D360" s="1">
        <v>1643.4013239999999</v>
      </c>
      <c r="E360" s="1" t="s">
        <v>9</v>
      </c>
      <c r="F360" s="74">
        <f t="shared" si="0"/>
        <v>398.72727272727275</v>
      </c>
      <c r="G360" s="48">
        <f t="shared" si="1"/>
        <v>7.4189115857729133</v>
      </c>
      <c r="H360" s="1" t="str">
        <f t="shared" si="2"/>
        <v>Tinggi</v>
      </c>
      <c r="I360" s="6"/>
      <c r="J360" s="6"/>
      <c r="K360" s="74">
        <f t="shared" si="3"/>
        <v>398.72727272727275</v>
      </c>
      <c r="L360" s="74">
        <f t="shared" si="4"/>
        <v>11.727272727272727</v>
      </c>
      <c r="M360" s="1">
        <f>43*9</f>
        <v>387</v>
      </c>
    </row>
    <row r="361" spans="1:13" x14ac:dyDescent="0.25">
      <c r="A361" s="1">
        <v>2526</v>
      </c>
      <c r="B361" s="1" t="s">
        <v>3</v>
      </c>
      <c r="C361" s="1">
        <v>0</v>
      </c>
      <c r="D361" s="1">
        <v>766.18096800000001</v>
      </c>
      <c r="E361" s="1" t="s">
        <v>9</v>
      </c>
      <c r="F361" s="74">
        <f t="shared" si="0"/>
        <v>234.90909090909091</v>
      </c>
      <c r="G361" s="48">
        <f t="shared" si="1"/>
        <v>5.8708913182662537</v>
      </c>
      <c r="H361" s="1" t="str">
        <f t="shared" si="2"/>
        <v>Tinggi</v>
      </c>
      <c r="I361" s="6"/>
      <c r="J361" s="6"/>
      <c r="K361" s="74">
        <f t="shared" si="3"/>
        <v>234.90909090909091</v>
      </c>
      <c r="L361" s="74">
        <f t="shared" si="4"/>
        <v>6.9090909090909092</v>
      </c>
      <c r="M361" s="1">
        <f>19*12</f>
        <v>228</v>
      </c>
    </row>
    <row r="362" spans="1:13" x14ac:dyDescent="0.25">
      <c r="A362" s="1">
        <v>2527</v>
      </c>
      <c r="B362" s="1" t="s">
        <v>3</v>
      </c>
      <c r="C362" s="1">
        <v>0</v>
      </c>
      <c r="D362" s="1">
        <v>159.791146</v>
      </c>
      <c r="E362" s="1" t="s">
        <v>9</v>
      </c>
      <c r="F362" s="74">
        <f t="shared" si="0"/>
        <v>989.09090909090912</v>
      </c>
      <c r="G362" s="48">
        <f t="shared" si="1"/>
        <v>0.29079638702205879</v>
      </c>
      <c r="H362" s="1" t="str">
        <f t="shared" si="2"/>
        <v>Rendah</v>
      </c>
      <c r="I362" s="6"/>
      <c r="J362" s="6"/>
      <c r="K362" s="74">
        <f t="shared" si="3"/>
        <v>989.09090909090912</v>
      </c>
      <c r="L362" s="74">
        <f t="shared" si="4"/>
        <v>29.09090909090909</v>
      </c>
      <c r="M362" s="1">
        <f>48*20</f>
        <v>960</v>
      </c>
    </row>
    <row r="363" spans="1:13" x14ac:dyDescent="0.25">
      <c r="A363" s="1">
        <v>2528</v>
      </c>
      <c r="B363" s="1" t="s">
        <v>3</v>
      </c>
      <c r="C363" s="1">
        <v>0</v>
      </c>
      <c r="D363" s="1">
        <v>1125.0792550000001</v>
      </c>
      <c r="E363" s="1" t="s">
        <v>9</v>
      </c>
      <c r="F363" s="74">
        <f t="shared" si="0"/>
        <v>1115.8181818181818</v>
      </c>
      <c r="G363" s="48">
        <f t="shared" si="1"/>
        <v>1.8149396487697576</v>
      </c>
      <c r="H363" s="1" t="str">
        <f t="shared" si="2"/>
        <v>Sedang</v>
      </c>
      <c r="I363" s="6"/>
      <c r="J363" s="6"/>
      <c r="K363" s="74">
        <f t="shared" si="3"/>
        <v>1115.8181818181818</v>
      </c>
      <c r="L363" s="74">
        <f t="shared" si="4"/>
        <v>32.81818181818182</v>
      </c>
      <c r="M363" s="1">
        <f>57*19</f>
        <v>1083</v>
      </c>
    </row>
    <row r="364" spans="1:13" x14ac:dyDescent="0.25">
      <c r="A364" s="1">
        <v>2529</v>
      </c>
      <c r="B364" s="1" t="s">
        <v>3</v>
      </c>
      <c r="C364" s="1">
        <v>0</v>
      </c>
      <c r="D364" s="1">
        <v>683.13133700000003</v>
      </c>
      <c r="E364" s="1" t="s">
        <v>9</v>
      </c>
      <c r="F364" s="74">
        <f t="shared" si="0"/>
        <v>879.87878787878788</v>
      </c>
      <c r="G364" s="48">
        <f t="shared" si="1"/>
        <v>1.3975065924300869</v>
      </c>
      <c r="H364" s="1" t="str">
        <f t="shared" si="2"/>
        <v>Rendah</v>
      </c>
      <c r="I364" s="6"/>
      <c r="J364" s="6"/>
      <c r="K364" s="74">
        <f t="shared" si="3"/>
        <v>879.87878787878788</v>
      </c>
      <c r="L364" s="74">
        <f t="shared" si="4"/>
        <v>25.878787878787879</v>
      </c>
      <c r="M364" s="1">
        <f>61*14</f>
        <v>854</v>
      </c>
    </row>
    <row r="365" spans="1:13" x14ac:dyDescent="0.25">
      <c r="A365" s="1">
        <v>2530</v>
      </c>
      <c r="B365" s="1" t="s">
        <v>3</v>
      </c>
      <c r="C365" s="1">
        <v>0</v>
      </c>
      <c r="D365" s="1">
        <v>834.58633299999997</v>
      </c>
      <c r="E365" s="1" t="s">
        <v>9</v>
      </c>
      <c r="F365" s="74">
        <f t="shared" si="0"/>
        <v>508.969696969697</v>
      </c>
      <c r="G365" s="48">
        <f t="shared" si="1"/>
        <v>2.9515615730054772</v>
      </c>
      <c r="H365" s="1" t="str">
        <f t="shared" si="2"/>
        <v>Tinggi</v>
      </c>
      <c r="I365" s="6"/>
      <c r="J365" s="6"/>
      <c r="K365" s="74">
        <f t="shared" si="3"/>
        <v>508.969696969697</v>
      </c>
      <c r="L365" s="74">
        <f t="shared" si="4"/>
        <v>14.969696969696969</v>
      </c>
      <c r="M365" s="1">
        <f>38*13</f>
        <v>494</v>
      </c>
    </row>
    <row r="366" spans="1:13" x14ac:dyDescent="0.25">
      <c r="A366" s="1">
        <v>2531</v>
      </c>
      <c r="B366" s="1" t="s">
        <v>3</v>
      </c>
      <c r="C366" s="1">
        <v>0</v>
      </c>
      <c r="D366" s="1">
        <v>85.528144999999995</v>
      </c>
      <c r="E366" s="1" t="s">
        <v>9</v>
      </c>
      <c r="F366" s="74">
        <f t="shared" si="0"/>
        <v>494.54545454545456</v>
      </c>
      <c r="G366" s="48">
        <f t="shared" si="1"/>
        <v>0.31129729246323529</v>
      </c>
      <c r="H366" s="1" t="str">
        <f t="shared" si="2"/>
        <v>Rendah</v>
      </c>
      <c r="I366" s="6"/>
      <c r="J366" s="6"/>
      <c r="K366" s="74">
        <f t="shared" si="3"/>
        <v>494.54545454545456</v>
      </c>
      <c r="L366" s="74">
        <f t="shared" si="4"/>
        <v>14.545454545454545</v>
      </c>
      <c r="M366" s="1">
        <f>30*16</f>
        <v>480</v>
      </c>
    </row>
    <row r="367" spans="1:13" x14ac:dyDescent="0.25">
      <c r="A367" s="1">
        <v>2532</v>
      </c>
      <c r="B367" s="1" t="s">
        <v>3</v>
      </c>
      <c r="C367" s="1">
        <v>0</v>
      </c>
      <c r="D367" s="1">
        <v>75.787701999999996</v>
      </c>
      <c r="E367" s="1" t="s">
        <v>9</v>
      </c>
      <c r="F367" s="74">
        <f t="shared" si="0"/>
        <v>576.969696969697</v>
      </c>
      <c r="G367" s="48">
        <f t="shared" si="1"/>
        <v>0.23643852409663865</v>
      </c>
      <c r="H367" s="1" t="str">
        <f t="shared" si="2"/>
        <v>Rendah</v>
      </c>
      <c r="I367" s="6"/>
      <c r="J367" s="6"/>
      <c r="K367" s="74">
        <f t="shared" si="3"/>
        <v>576.969696969697</v>
      </c>
      <c r="L367" s="74">
        <f t="shared" si="4"/>
        <v>16.969696969696969</v>
      </c>
      <c r="M367" s="1">
        <f>35*16</f>
        <v>560</v>
      </c>
    </row>
    <row r="368" spans="1:13" x14ac:dyDescent="0.25">
      <c r="A368" s="1">
        <v>2533</v>
      </c>
      <c r="B368" s="1" t="s">
        <v>3</v>
      </c>
      <c r="C368" s="1">
        <v>0</v>
      </c>
      <c r="D368" s="1">
        <v>67.346632</v>
      </c>
      <c r="E368" s="1" t="s">
        <v>9</v>
      </c>
      <c r="F368" s="74">
        <f t="shared" si="0"/>
        <v>549.15151515151513</v>
      </c>
      <c r="G368" s="48">
        <f t="shared" si="1"/>
        <v>0.22074770669903984</v>
      </c>
      <c r="H368" s="1" t="str">
        <f t="shared" si="2"/>
        <v>Rendah</v>
      </c>
      <c r="I368" s="6"/>
      <c r="J368" s="6"/>
      <c r="K368" s="74">
        <f t="shared" si="3"/>
        <v>549.15151515151513</v>
      </c>
      <c r="L368" s="74">
        <f t="shared" si="4"/>
        <v>16.151515151515152</v>
      </c>
      <c r="M368" s="1">
        <f>41*13</f>
        <v>533</v>
      </c>
    </row>
    <row r="369" spans="1:13" x14ac:dyDescent="0.25">
      <c r="A369" s="1">
        <v>2534</v>
      </c>
      <c r="B369" s="1" t="s">
        <v>3</v>
      </c>
      <c r="C369" s="1">
        <v>0</v>
      </c>
      <c r="D369" s="1">
        <v>331.77989700000001</v>
      </c>
      <c r="E369" s="1" t="s">
        <v>9</v>
      </c>
      <c r="F369" s="74">
        <f t="shared" si="0"/>
        <v>589.33333333333337</v>
      </c>
      <c r="G369" s="48">
        <f t="shared" si="1"/>
        <v>1.0133548890271493</v>
      </c>
      <c r="H369" s="1" t="str">
        <f t="shared" si="2"/>
        <v>Rendah</v>
      </c>
      <c r="I369" s="6"/>
      <c r="J369" s="6"/>
      <c r="K369" s="74">
        <f t="shared" si="3"/>
        <v>589.33333333333337</v>
      </c>
      <c r="L369" s="74">
        <f t="shared" si="4"/>
        <v>17.333333333333332</v>
      </c>
      <c r="M369" s="1">
        <f>44*13</f>
        <v>572</v>
      </c>
    </row>
    <row r="370" spans="1:13" x14ac:dyDescent="0.25">
      <c r="A370" s="1">
        <v>2535</v>
      </c>
      <c r="B370" s="1" t="s">
        <v>3</v>
      </c>
      <c r="C370" s="1">
        <v>0</v>
      </c>
      <c r="D370" s="1">
        <v>66.755967999999996</v>
      </c>
      <c r="E370" s="1" t="s">
        <v>9</v>
      </c>
      <c r="F370" s="74">
        <f t="shared" si="0"/>
        <v>479.09090909090907</v>
      </c>
      <c r="G370" s="48">
        <f t="shared" si="1"/>
        <v>0.2508098987476281</v>
      </c>
      <c r="H370" s="1" t="str">
        <f t="shared" si="2"/>
        <v>Rendah</v>
      </c>
      <c r="I370" s="6"/>
      <c r="J370" s="6"/>
      <c r="K370" s="74">
        <f t="shared" si="3"/>
        <v>479.09090909090907</v>
      </c>
      <c r="L370" s="74">
        <f t="shared" si="4"/>
        <v>14.090909090909092</v>
      </c>
      <c r="M370" s="1">
        <f>15*31</f>
        <v>465</v>
      </c>
    </row>
    <row r="371" spans="1:13" x14ac:dyDescent="0.25">
      <c r="A371" s="1">
        <v>2536</v>
      </c>
      <c r="B371" s="1" t="s">
        <v>3</v>
      </c>
      <c r="C371" s="1">
        <v>0</v>
      </c>
      <c r="D371" s="1">
        <v>82.255429000000007</v>
      </c>
      <c r="E371" s="1" t="s">
        <v>9</v>
      </c>
      <c r="F371" s="74">
        <f t="shared" si="0"/>
        <v>865.4545454545455</v>
      </c>
      <c r="G371" s="48">
        <f t="shared" si="1"/>
        <v>0.17107746787815128</v>
      </c>
      <c r="H371" s="1" t="str">
        <f t="shared" si="2"/>
        <v>Rendah</v>
      </c>
      <c r="I371" s="6"/>
      <c r="J371" s="6"/>
      <c r="K371" s="74">
        <f t="shared" si="3"/>
        <v>865.4545454545455</v>
      </c>
      <c r="L371" s="74">
        <f t="shared" si="4"/>
        <v>25.454545454545453</v>
      </c>
      <c r="M371" s="1">
        <f>35*24</f>
        <v>840</v>
      </c>
    </row>
    <row r="372" spans="1:13" x14ac:dyDescent="0.25">
      <c r="A372" s="1">
        <v>2537</v>
      </c>
      <c r="B372" s="1" t="s">
        <v>3</v>
      </c>
      <c r="C372" s="1">
        <v>0</v>
      </c>
      <c r="D372" s="1">
        <v>85.335632000000004</v>
      </c>
      <c r="E372" s="1" t="s">
        <v>9</v>
      </c>
      <c r="F372" s="74">
        <f t="shared" si="0"/>
        <v>2271.818181818182</v>
      </c>
      <c r="G372" s="48">
        <f t="shared" si="1"/>
        <v>6.7612865690276108E-2</v>
      </c>
      <c r="H372" s="1" t="str">
        <f t="shared" si="2"/>
        <v>Rendah</v>
      </c>
      <c r="I372" s="6"/>
      <c r="J372" s="6"/>
      <c r="K372" s="74">
        <f t="shared" si="3"/>
        <v>2271.818181818182</v>
      </c>
      <c r="L372" s="74">
        <f t="shared" si="4"/>
        <v>66.818181818181813</v>
      </c>
      <c r="M372" s="1">
        <f>45*49</f>
        <v>2205</v>
      </c>
    </row>
    <row r="373" spans="1:13" x14ac:dyDescent="0.25">
      <c r="A373" s="1">
        <v>2538</v>
      </c>
      <c r="B373" s="1" t="s">
        <v>3</v>
      </c>
      <c r="C373" s="1">
        <v>0</v>
      </c>
      <c r="D373" s="1">
        <v>24.746632999999999</v>
      </c>
      <c r="E373" s="1" t="s">
        <v>9</v>
      </c>
      <c r="F373" s="74">
        <f t="shared" si="0"/>
        <v>606.84848484848487</v>
      </c>
      <c r="G373" s="48">
        <f t="shared" si="1"/>
        <v>7.3402077309497646E-2</v>
      </c>
      <c r="H373" s="1" t="str">
        <f t="shared" si="2"/>
        <v>Rendah</v>
      </c>
      <c r="I373" s="6"/>
      <c r="J373" s="6"/>
      <c r="K373" s="74">
        <f t="shared" si="3"/>
        <v>606.84848484848487</v>
      </c>
      <c r="L373" s="74">
        <f t="shared" si="4"/>
        <v>17.848484848484848</v>
      </c>
      <c r="M373" s="1">
        <f>19*31</f>
        <v>589</v>
      </c>
    </row>
    <row r="374" spans="1:13" x14ac:dyDescent="0.25">
      <c r="A374" s="1">
        <v>2539</v>
      </c>
      <c r="B374" s="1" t="s">
        <v>3</v>
      </c>
      <c r="C374" s="1">
        <v>0</v>
      </c>
      <c r="D374" s="1">
        <v>199.938446</v>
      </c>
      <c r="E374" s="1" t="s">
        <v>9</v>
      </c>
      <c r="F374" s="74">
        <f t="shared" si="0"/>
        <v>360.60606060606062</v>
      </c>
      <c r="G374" s="48">
        <f t="shared" si="1"/>
        <v>0.99801207499159661</v>
      </c>
      <c r="H374" s="1" t="str">
        <f t="shared" si="2"/>
        <v>Rendah</v>
      </c>
      <c r="I374" s="6"/>
      <c r="J374" s="6"/>
      <c r="K374" s="74">
        <f t="shared" si="3"/>
        <v>360.60606060606062</v>
      </c>
      <c r="L374" s="74">
        <f t="shared" si="4"/>
        <v>10.606060606060606</v>
      </c>
      <c r="M374" s="1">
        <f>14*25</f>
        <v>350</v>
      </c>
    </row>
    <row r="375" spans="1:13" x14ac:dyDescent="0.25">
      <c r="A375" s="1">
        <v>2540</v>
      </c>
      <c r="B375" s="1" t="s">
        <v>3</v>
      </c>
      <c r="C375" s="1">
        <v>0</v>
      </c>
      <c r="D375" s="1">
        <v>140.55177599999999</v>
      </c>
      <c r="E375" s="1" t="s">
        <v>9</v>
      </c>
      <c r="F375" s="74">
        <f t="shared" si="0"/>
        <v>247.27272727272728</v>
      </c>
      <c r="G375" s="48">
        <f t="shared" si="1"/>
        <v>1.0231342517647057</v>
      </c>
      <c r="H375" s="1" t="str">
        <f t="shared" si="2"/>
        <v>Rendah</v>
      </c>
      <c r="I375" s="6"/>
      <c r="J375" s="6"/>
      <c r="K375" s="74">
        <f t="shared" si="3"/>
        <v>247.27272727272728</v>
      </c>
      <c r="L375" s="74">
        <f t="shared" si="4"/>
        <v>7.2727272727272725</v>
      </c>
      <c r="M375" s="1">
        <f>240</f>
        <v>240</v>
      </c>
    </row>
    <row r="376" spans="1:13" x14ac:dyDescent="0.25">
      <c r="A376" s="1">
        <v>2541</v>
      </c>
      <c r="B376" s="1" t="s">
        <v>3</v>
      </c>
      <c r="C376" s="1">
        <v>0</v>
      </c>
      <c r="D376" s="1">
        <v>267.90768200000002</v>
      </c>
      <c r="E376" s="1" t="s">
        <v>9</v>
      </c>
      <c r="F376" s="74">
        <f t="shared" si="0"/>
        <v>262.72727272727275</v>
      </c>
      <c r="G376" s="48">
        <f t="shared" si="1"/>
        <v>1.8354920773702421</v>
      </c>
      <c r="H376" s="1" t="str">
        <f t="shared" si="2"/>
        <v>Sedang</v>
      </c>
      <c r="I376" s="6"/>
      <c r="J376" s="6"/>
      <c r="K376" s="74">
        <f t="shared" si="3"/>
        <v>262.72727272727275</v>
      </c>
      <c r="L376" s="74">
        <f t="shared" si="4"/>
        <v>7.7272727272727275</v>
      </c>
      <c r="M376" s="1">
        <f>17*15</f>
        <v>255</v>
      </c>
    </row>
    <row r="377" spans="1:13" x14ac:dyDescent="0.25">
      <c r="A377" s="1">
        <v>2542</v>
      </c>
      <c r="B377" s="1" t="s">
        <v>3</v>
      </c>
      <c r="C377" s="1">
        <v>0</v>
      </c>
      <c r="D377" s="1">
        <v>561.91833599999995</v>
      </c>
      <c r="E377" s="1" t="s">
        <v>9</v>
      </c>
      <c r="F377" s="74">
        <f t="shared" si="0"/>
        <v>519.27272727272725</v>
      </c>
      <c r="G377" s="48">
        <f t="shared" si="1"/>
        <v>1.9478261647058823</v>
      </c>
      <c r="H377" s="1" t="str">
        <f t="shared" si="2"/>
        <v>Sedang</v>
      </c>
      <c r="I377" s="6"/>
      <c r="J377" s="6"/>
      <c r="K377" s="74">
        <f t="shared" si="3"/>
        <v>519.27272727272725</v>
      </c>
      <c r="L377" s="74">
        <f t="shared" si="4"/>
        <v>15.272727272727273</v>
      </c>
      <c r="M377" s="1">
        <f>36*14</f>
        <v>504</v>
      </c>
    </row>
    <row r="378" spans="1:13" x14ac:dyDescent="0.25">
      <c r="A378" s="1">
        <v>2543</v>
      </c>
      <c r="B378" s="1" t="s">
        <v>3</v>
      </c>
      <c r="C378" s="1">
        <v>0</v>
      </c>
      <c r="D378" s="1">
        <v>112.226157</v>
      </c>
      <c r="E378" s="1" t="s">
        <v>9</v>
      </c>
      <c r="F378" s="74">
        <f t="shared" si="0"/>
        <v>968.4848484848485</v>
      </c>
      <c r="G378" s="48">
        <f t="shared" si="1"/>
        <v>0.20858052959324158</v>
      </c>
      <c r="H378" s="1" t="str">
        <f t="shared" si="2"/>
        <v>Rendah</v>
      </c>
      <c r="I378" s="6"/>
      <c r="J378" s="6"/>
      <c r="K378" s="74">
        <f t="shared" si="3"/>
        <v>968.4848484848485</v>
      </c>
      <c r="L378" s="74">
        <f t="shared" si="4"/>
        <v>28.484848484848484</v>
      </c>
      <c r="M378" s="1">
        <f>47*20</f>
        <v>940</v>
      </c>
    </row>
    <row r="379" spans="1:13" x14ac:dyDescent="0.25">
      <c r="A379" s="1">
        <v>2544</v>
      </c>
      <c r="B379" s="1" t="s">
        <v>3</v>
      </c>
      <c r="C379" s="1">
        <v>0</v>
      </c>
      <c r="D379" s="1">
        <v>85.184771999999995</v>
      </c>
      <c r="E379" s="1" t="s">
        <v>9</v>
      </c>
      <c r="F379" s="74">
        <f t="shared" si="0"/>
        <v>1004.5454545454545</v>
      </c>
      <c r="G379" s="48">
        <f t="shared" si="1"/>
        <v>0.15263877697737557</v>
      </c>
      <c r="H379" s="1" t="str">
        <f t="shared" si="2"/>
        <v>Rendah</v>
      </c>
      <c r="I379" s="6"/>
      <c r="J379" s="6"/>
      <c r="K379" s="74">
        <f t="shared" si="3"/>
        <v>1004.5454545454545</v>
      </c>
      <c r="L379" s="74">
        <f t="shared" si="4"/>
        <v>29.545454545454547</v>
      </c>
      <c r="M379" s="1">
        <f>39*25</f>
        <v>975</v>
      </c>
    </row>
    <row r="380" spans="1:13" x14ac:dyDescent="0.25">
      <c r="A380" s="1">
        <v>2545</v>
      </c>
      <c r="B380" s="1" t="s">
        <v>3</v>
      </c>
      <c r="C380" s="1">
        <v>0</v>
      </c>
      <c r="D380" s="1">
        <v>782.205376</v>
      </c>
      <c r="E380" s="1" t="s">
        <v>9</v>
      </c>
      <c r="F380" s="74">
        <f t="shared" si="0"/>
        <v>862.36363636363637</v>
      </c>
      <c r="G380" s="48">
        <f t="shared" si="1"/>
        <v>1.632686743074004</v>
      </c>
      <c r="H380" s="1" t="str">
        <f t="shared" si="2"/>
        <v>Rendah</v>
      </c>
      <c r="I380" s="6"/>
      <c r="J380" s="6"/>
      <c r="K380" s="74">
        <f t="shared" si="3"/>
        <v>862.36363636363637</v>
      </c>
      <c r="L380" s="74">
        <f t="shared" si="4"/>
        <v>25.363636363636363</v>
      </c>
      <c r="M380" s="1">
        <f>27*31</f>
        <v>837</v>
      </c>
    </row>
    <row r="381" spans="1:13" x14ac:dyDescent="0.25">
      <c r="A381" s="1">
        <v>2546</v>
      </c>
      <c r="B381" s="1" t="s">
        <v>3</v>
      </c>
      <c r="C381" s="1">
        <v>0</v>
      </c>
      <c r="D381" s="1">
        <v>523.90792799999997</v>
      </c>
      <c r="E381" s="1" t="s">
        <v>9</v>
      </c>
      <c r="F381" s="74">
        <f t="shared" si="0"/>
        <v>346.18181818181819</v>
      </c>
      <c r="G381" s="48">
        <f t="shared" si="1"/>
        <v>2.7241010962184871</v>
      </c>
      <c r="H381" s="1" t="str">
        <f t="shared" si="2"/>
        <v>Tinggi</v>
      </c>
      <c r="I381" s="6"/>
      <c r="J381" s="6"/>
      <c r="K381" s="74">
        <f t="shared" si="3"/>
        <v>346.18181818181819</v>
      </c>
      <c r="L381" s="74">
        <f t="shared" si="4"/>
        <v>10.181818181818182</v>
      </c>
      <c r="M381" s="1">
        <f>12*28</f>
        <v>336</v>
      </c>
    </row>
    <row r="382" spans="1:13" x14ac:dyDescent="0.25">
      <c r="A382" s="1">
        <v>2547</v>
      </c>
      <c r="B382" s="1" t="s">
        <v>3</v>
      </c>
      <c r="C382" s="1">
        <v>0</v>
      </c>
      <c r="D382" s="1">
        <v>468.123696</v>
      </c>
      <c r="E382" s="1" t="s">
        <v>9</v>
      </c>
      <c r="F382" s="74">
        <f t="shared" si="0"/>
        <v>508.969696969697</v>
      </c>
      <c r="G382" s="48">
        <f t="shared" si="1"/>
        <v>1.6555458170040485</v>
      </c>
      <c r="H382" s="1" t="str">
        <f t="shared" si="2"/>
        <v>Rendah</v>
      </c>
      <c r="I382" s="6"/>
      <c r="J382" s="6"/>
      <c r="K382" s="74">
        <f t="shared" si="3"/>
        <v>508.969696969697</v>
      </c>
      <c r="L382" s="74">
        <f t="shared" si="4"/>
        <v>14.969696969696969</v>
      </c>
      <c r="M382" s="1">
        <f>19*26</f>
        <v>494</v>
      </c>
    </row>
    <row r="383" spans="1:13" x14ac:dyDescent="0.25">
      <c r="A383" s="1">
        <v>2548</v>
      </c>
      <c r="B383" s="1" t="s">
        <v>3</v>
      </c>
      <c r="C383" s="1">
        <v>0</v>
      </c>
      <c r="D383" s="1">
        <v>203.122781</v>
      </c>
      <c r="E383" s="1" t="s">
        <v>9</v>
      </c>
      <c r="F383" s="74">
        <f t="shared" si="0"/>
        <v>894.30303030303025</v>
      </c>
      <c r="G383" s="48">
        <f t="shared" si="1"/>
        <v>0.40883346406207649</v>
      </c>
      <c r="H383" s="1" t="str">
        <f t="shared" si="2"/>
        <v>Rendah</v>
      </c>
      <c r="I383" s="6"/>
      <c r="J383" s="6"/>
      <c r="K383" s="74">
        <f t="shared" si="3"/>
        <v>894.30303030303025</v>
      </c>
      <c r="L383" s="74">
        <f t="shared" si="4"/>
        <v>26.303030303030305</v>
      </c>
      <c r="M383" s="1">
        <f>28*31</f>
        <v>868</v>
      </c>
    </row>
    <row r="384" spans="1:13" x14ac:dyDescent="0.25">
      <c r="A384" s="1">
        <v>2549</v>
      </c>
      <c r="B384" s="1" t="s">
        <v>3</v>
      </c>
      <c r="C384" s="1">
        <v>0</v>
      </c>
      <c r="D384" s="1">
        <v>136.98679100000001</v>
      </c>
      <c r="E384" s="1" t="s">
        <v>9</v>
      </c>
      <c r="F384" s="74">
        <f t="shared" si="0"/>
        <v>309.09090909090907</v>
      </c>
      <c r="G384" s="48">
        <f t="shared" si="1"/>
        <v>0.79774660641176487</v>
      </c>
      <c r="H384" s="1" t="str">
        <f t="shared" si="2"/>
        <v>Rendah</v>
      </c>
      <c r="I384" s="6"/>
      <c r="J384" s="6"/>
      <c r="K384" s="74">
        <f t="shared" si="3"/>
        <v>309.09090909090907</v>
      </c>
      <c r="L384" s="74">
        <f t="shared" si="4"/>
        <v>9.0909090909090917</v>
      </c>
      <c r="M384" s="1">
        <f>20*15</f>
        <v>300</v>
      </c>
    </row>
    <row r="385" spans="1:13" x14ac:dyDescent="0.25">
      <c r="A385" s="1">
        <v>2550</v>
      </c>
      <c r="B385" s="1" t="s">
        <v>3</v>
      </c>
      <c r="C385" s="1">
        <v>0</v>
      </c>
      <c r="D385" s="1">
        <v>170.702066</v>
      </c>
      <c r="E385" s="1" t="s">
        <v>9</v>
      </c>
      <c r="F385" s="74">
        <f t="shared" si="0"/>
        <v>566.66666666666663</v>
      </c>
      <c r="G385" s="48">
        <f t="shared" si="1"/>
        <v>0.54223009200000005</v>
      </c>
      <c r="H385" s="1" t="str">
        <f t="shared" si="2"/>
        <v>Rendah</v>
      </c>
      <c r="I385" s="6"/>
      <c r="J385" s="6"/>
      <c r="K385" s="74">
        <f t="shared" si="3"/>
        <v>566.66666666666663</v>
      </c>
      <c r="L385" s="74">
        <f t="shared" si="4"/>
        <v>16.666666666666668</v>
      </c>
      <c r="M385" s="1">
        <f>22*25</f>
        <v>550</v>
      </c>
    </row>
    <row r="386" spans="1:13" x14ac:dyDescent="0.25">
      <c r="A386" s="1">
        <v>2551</v>
      </c>
      <c r="B386" s="1" t="s">
        <v>3</v>
      </c>
      <c r="C386" s="1">
        <v>0</v>
      </c>
      <c r="D386" s="1">
        <v>329.38741700000003</v>
      </c>
      <c r="E386" s="1" t="s">
        <v>9</v>
      </c>
      <c r="F386" s="74">
        <f t="shared" si="0"/>
        <v>401.81818181818181</v>
      </c>
      <c r="G386" s="48">
        <f t="shared" si="1"/>
        <v>1.4755363928959278</v>
      </c>
      <c r="H386" s="1" t="str">
        <f t="shared" si="2"/>
        <v>Rendah</v>
      </c>
      <c r="I386" s="6"/>
      <c r="J386" s="6"/>
      <c r="K386" s="74">
        <f t="shared" si="3"/>
        <v>401.81818181818181</v>
      </c>
      <c r="L386" s="74">
        <f t="shared" si="4"/>
        <v>11.818181818181818</v>
      </c>
      <c r="M386" s="1">
        <f>13*30</f>
        <v>390</v>
      </c>
    </row>
    <row r="387" spans="1:13" x14ac:dyDescent="0.25">
      <c r="A387" s="1">
        <v>2552</v>
      </c>
      <c r="B387" s="1" t="s">
        <v>3</v>
      </c>
      <c r="C387" s="1">
        <v>0</v>
      </c>
      <c r="D387" s="1">
        <v>787.38396699999998</v>
      </c>
      <c r="E387" s="1" t="s">
        <v>9</v>
      </c>
      <c r="F387" s="74">
        <f t="shared" si="0"/>
        <v>757.27272727272725</v>
      </c>
      <c r="G387" s="48">
        <f t="shared" si="1"/>
        <v>1.8715729347659065</v>
      </c>
      <c r="H387" s="1" t="str">
        <f t="shared" si="2"/>
        <v>Sedang</v>
      </c>
      <c r="I387" s="6"/>
      <c r="J387" s="6"/>
      <c r="K387" s="74">
        <f t="shared" si="3"/>
        <v>757.27272727272725</v>
      </c>
      <c r="L387" s="74">
        <f t="shared" si="4"/>
        <v>22.272727272727273</v>
      </c>
      <c r="M387" s="1">
        <f>21*35</f>
        <v>735</v>
      </c>
    </row>
    <row r="388" spans="1:13" x14ac:dyDescent="0.25">
      <c r="A388" s="1">
        <v>2553</v>
      </c>
      <c r="B388" s="1" t="s">
        <v>3</v>
      </c>
      <c r="C388" s="1">
        <v>0</v>
      </c>
      <c r="D388" s="1">
        <v>388.99397399999998</v>
      </c>
      <c r="E388" s="1" t="s">
        <v>9</v>
      </c>
      <c r="F388" s="74">
        <f t="shared" si="0"/>
        <v>420.36363636363637</v>
      </c>
      <c r="G388" s="48">
        <f t="shared" si="1"/>
        <v>1.6656748886678199</v>
      </c>
      <c r="H388" s="1" t="str">
        <f t="shared" si="2"/>
        <v>Rendah</v>
      </c>
      <c r="I388" s="6"/>
      <c r="J388" s="6"/>
      <c r="K388" s="74">
        <f t="shared" si="3"/>
        <v>420.36363636363637</v>
      </c>
      <c r="L388" s="74">
        <f t="shared" si="4"/>
        <v>12.363636363636363</v>
      </c>
      <c r="M388" s="1">
        <f>24*17</f>
        <v>408</v>
      </c>
    </row>
    <row r="389" spans="1:13" x14ac:dyDescent="0.25">
      <c r="A389" s="1">
        <v>2554</v>
      </c>
      <c r="B389" s="1" t="s">
        <v>3</v>
      </c>
      <c r="C389" s="1">
        <v>0</v>
      </c>
      <c r="D389" s="1">
        <v>426.33968800000002</v>
      </c>
      <c r="E389" s="1" t="s">
        <v>9</v>
      </c>
      <c r="F389" s="74">
        <f t="shared" si="0"/>
        <v>245.21212121212122</v>
      </c>
      <c r="G389" s="48">
        <f t="shared" si="1"/>
        <v>3.1295819905091449</v>
      </c>
      <c r="H389" s="1" t="str">
        <f t="shared" si="2"/>
        <v>Tinggi</v>
      </c>
      <c r="I389" s="6"/>
      <c r="J389" s="6"/>
      <c r="K389" s="74">
        <f t="shared" si="3"/>
        <v>245.21212121212122</v>
      </c>
      <c r="L389" s="74">
        <f t="shared" si="4"/>
        <v>7.2121212121212119</v>
      </c>
      <c r="M389" s="1">
        <f>14*17</f>
        <v>238</v>
      </c>
    </row>
    <row r="390" spans="1:13" x14ac:dyDescent="0.25">
      <c r="A390" s="1">
        <v>2555</v>
      </c>
      <c r="B390" s="1" t="s">
        <v>3</v>
      </c>
      <c r="C390" s="1">
        <v>0</v>
      </c>
      <c r="D390" s="1">
        <v>392.34089399999999</v>
      </c>
      <c r="E390" s="1" t="s">
        <v>9</v>
      </c>
      <c r="F390" s="74">
        <f t="shared" si="0"/>
        <v>584.18181818181813</v>
      </c>
      <c r="G390" s="48">
        <f t="shared" si="1"/>
        <v>1.2088935109243697</v>
      </c>
      <c r="H390" s="1" t="str">
        <f t="shared" si="2"/>
        <v>Rendah</v>
      </c>
      <c r="I390" s="6"/>
      <c r="J390" s="6"/>
      <c r="K390" s="74">
        <f t="shared" si="3"/>
        <v>584.18181818181813</v>
      </c>
      <c r="L390" s="74">
        <f t="shared" si="4"/>
        <v>17.181818181818183</v>
      </c>
      <c r="M390" s="1">
        <f>21*27</f>
        <v>567</v>
      </c>
    </row>
    <row r="391" spans="1:13" x14ac:dyDescent="0.25">
      <c r="A391" s="1">
        <v>2556</v>
      </c>
      <c r="B391" s="1" t="s">
        <v>3</v>
      </c>
      <c r="C391" s="1">
        <v>0</v>
      </c>
      <c r="D391" s="1">
        <v>371.766099</v>
      </c>
      <c r="E391" s="1" t="s">
        <v>9</v>
      </c>
      <c r="F391" s="74">
        <f t="shared" si="0"/>
        <v>646</v>
      </c>
      <c r="G391" s="48">
        <f t="shared" si="1"/>
        <v>1.0358807712074303</v>
      </c>
      <c r="H391" s="1" t="str">
        <f t="shared" si="2"/>
        <v>Rendah</v>
      </c>
      <c r="I391" s="6"/>
      <c r="J391" s="6"/>
      <c r="K391" s="74">
        <f t="shared" si="3"/>
        <v>646</v>
      </c>
      <c r="L391" s="74">
        <f t="shared" si="4"/>
        <v>19</v>
      </c>
      <c r="M391" s="1">
        <f>19*33</f>
        <v>627</v>
      </c>
    </row>
    <row r="392" spans="1:13" x14ac:dyDescent="0.25">
      <c r="A392" s="1">
        <v>2557</v>
      </c>
      <c r="B392" s="1" t="s">
        <v>3</v>
      </c>
      <c r="C392" s="1">
        <v>0</v>
      </c>
      <c r="D392" s="1">
        <v>95.244174000000001</v>
      </c>
      <c r="E392" s="1" t="s">
        <v>9</v>
      </c>
      <c r="F392" s="74">
        <f t="shared" si="0"/>
        <v>515.15151515151513</v>
      </c>
      <c r="G392" s="48">
        <f t="shared" si="1"/>
        <v>0.3327943491529412</v>
      </c>
      <c r="H392" s="1" t="str">
        <f t="shared" si="2"/>
        <v>Rendah</v>
      </c>
      <c r="I392" s="6"/>
      <c r="J392" s="6"/>
      <c r="K392" s="74">
        <f t="shared" si="3"/>
        <v>515.15151515151513</v>
      </c>
      <c r="L392" s="74">
        <f t="shared" si="4"/>
        <v>15.151515151515152</v>
      </c>
      <c r="M392" s="1">
        <f>20*25</f>
        <v>500</v>
      </c>
    </row>
    <row r="393" spans="1:13" x14ac:dyDescent="0.25">
      <c r="A393" s="1">
        <v>2558</v>
      </c>
      <c r="B393" s="1" t="s">
        <v>3</v>
      </c>
      <c r="C393" s="1">
        <v>0</v>
      </c>
      <c r="D393" s="1">
        <v>500.28766899999999</v>
      </c>
      <c r="E393" s="1" t="s">
        <v>9</v>
      </c>
      <c r="F393" s="74">
        <f t="shared" si="0"/>
        <v>281.27272727272725</v>
      </c>
      <c r="G393" s="48">
        <f t="shared" si="1"/>
        <v>3.2015823678733035</v>
      </c>
      <c r="H393" s="1" t="str">
        <f t="shared" si="2"/>
        <v>Tinggi</v>
      </c>
      <c r="I393" s="6"/>
      <c r="J393" s="6"/>
      <c r="K393" s="74">
        <f t="shared" si="3"/>
        <v>281.27272727272725</v>
      </c>
      <c r="L393" s="74">
        <f t="shared" si="4"/>
        <v>8.2727272727272734</v>
      </c>
      <c r="M393" s="1">
        <f>13*21</f>
        <v>273</v>
      </c>
    </row>
    <row r="394" spans="1:13" x14ac:dyDescent="0.25">
      <c r="A394" s="1">
        <v>2559</v>
      </c>
      <c r="B394" s="1" t="s">
        <v>3</v>
      </c>
      <c r="C394" s="1">
        <v>0</v>
      </c>
      <c r="D394" s="1">
        <v>128.355221</v>
      </c>
      <c r="E394" s="1" t="s">
        <v>9</v>
      </c>
      <c r="F394" s="74">
        <f t="shared" si="0"/>
        <v>281.27272727272725</v>
      </c>
      <c r="G394" s="48">
        <f t="shared" si="1"/>
        <v>0.82140703807369109</v>
      </c>
      <c r="H394" s="1" t="str">
        <f t="shared" si="2"/>
        <v>Rendah</v>
      </c>
      <c r="I394" s="6"/>
      <c r="J394" s="6"/>
      <c r="K394" s="74">
        <f t="shared" si="3"/>
        <v>281.27272727272725</v>
      </c>
      <c r="L394" s="74">
        <f t="shared" si="4"/>
        <v>8.2727272727272734</v>
      </c>
      <c r="M394" s="1">
        <f>13*21</f>
        <v>273</v>
      </c>
    </row>
    <row r="395" spans="1:13" x14ac:dyDescent="0.25">
      <c r="A395" s="1">
        <v>2560</v>
      </c>
      <c r="B395" s="1" t="s">
        <v>3</v>
      </c>
      <c r="C395" s="1">
        <v>0</v>
      </c>
      <c r="D395" s="1">
        <v>144.45593400000001</v>
      </c>
      <c r="E395" s="1" t="s">
        <v>9</v>
      </c>
      <c r="F395" s="74">
        <f t="shared" si="0"/>
        <v>200.90909090909091</v>
      </c>
      <c r="G395" s="48">
        <f t="shared" si="1"/>
        <v>1.294220585158371</v>
      </c>
      <c r="H395" s="1" t="str">
        <f t="shared" si="2"/>
        <v>Rendah</v>
      </c>
      <c r="I395" s="6"/>
      <c r="J395" s="6"/>
      <c r="K395" s="74">
        <f t="shared" si="3"/>
        <v>200.90909090909091</v>
      </c>
      <c r="L395" s="74">
        <f t="shared" si="4"/>
        <v>5.9090909090909092</v>
      </c>
      <c r="M395" s="1">
        <f>13*15</f>
        <v>195</v>
      </c>
    </row>
    <row r="396" spans="1:13" x14ac:dyDescent="0.25">
      <c r="A396" s="1">
        <v>2561</v>
      </c>
      <c r="B396" s="1" t="s">
        <v>3</v>
      </c>
      <c r="C396" s="1">
        <v>0</v>
      </c>
      <c r="D396" s="1">
        <v>309.511078</v>
      </c>
      <c r="E396" s="1" t="s">
        <v>9</v>
      </c>
      <c r="F396" s="74">
        <f t="shared" si="0"/>
        <v>247.27272727272728</v>
      </c>
      <c r="G396" s="48">
        <f t="shared" si="1"/>
        <v>2.2530585825</v>
      </c>
      <c r="H396" s="1" t="str">
        <f t="shared" si="2"/>
        <v>Tinggi</v>
      </c>
      <c r="I396" s="6"/>
      <c r="J396" s="6"/>
      <c r="K396" s="74">
        <f t="shared" si="3"/>
        <v>247.27272727272728</v>
      </c>
      <c r="L396" s="74">
        <f t="shared" si="4"/>
        <v>7.2727272727272725</v>
      </c>
      <c r="M396" s="1">
        <f>20*12</f>
        <v>240</v>
      </c>
    </row>
    <row r="397" spans="1:13" x14ac:dyDescent="0.25">
      <c r="A397" s="1">
        <v>2562</v>
      </c>
      <c r="B397" s="1" t="s">
        <v>3</v>
      </c>
      <c r="C397" s="1">
        <v>0</v>
      </c>
      <c r="D397" s="1">
        <v>133.50756200000001</v>
      </c>
      <c r="E397" s="1" t="s">
        <v>9</v>
      </c>
      <c r="F397" s="74">
        <f t="shared" si="0"/>
        <v>197.81818181818181</v>
      </c>
      <c r="G397" s="48">
        <f t="shared" si="1"/>
        <v>1.2148206468750002</v>
      </c>
      <c r="H397" s="1" t="str">
        <f t="shared" si="2"/>
        <v>Rendah</v>
      </c>
      <c r="I397" s="6"/>
      <c r="J397" s="6"/>
      <c r="K397" s="74">
        <f t="shared" si="3"/>
        <v>197.81818181818181</v>
      </c>
      <c r="L397" s="74">
        <f t="shared" si="4"/>
        <v>5.8181818181818183</v>
      </c>
      <c r="M397" s="1">
        <f>12*16</f>
        <v>192</v>
      </c>
    </row>
    <row r="398" spans="1:13" x14ac:dyDescent="0.25">
      <c r="A398" s="1">
        <v>2563</v>
      </c>
      <c r="B398" s="1" t="s">
        <v>3</v>
      </c>
      <c r="C398" s="1">
        <v>0</v>
      </c>
      <c r="D398" s="1">
        <v>69.036805999999999</v>
      </c>
      <c r="E398" s="1" t="s">
        <v>9</v>
      </c>
      <c r="F398" s="74">
        <f t="shared" si="0"/>
        <v>201.93939393939394</v>
      </c>
      <c r="G398" s="48">
        <f t="shared" si="1"/>
        <v>0.61536408709483792</v>
      </c>
      <c r="H398" s="1" t="str">
        <f t="shared" si="2"/>
        <v>Rendah</v>
      </c>
      <c r="I398" s="6"/>
      <c r="J398" s="6"/>
      <c r="K398" s="74">
        <f t="shared" si="3"/>
        <v>201.93939393939394</v>
      </c>
      <c r="L398" s="74">
        <f t="shared" si="4"/>
        <v>5.9393939393939394</v>
      </c>
      <c r="M398" s="1">
        <f>14*14</f>
        <v>196</v>
      </c>
    </row>
    <row r="399" spans="1:13" x14ac:dyDescent="0.25">
      <c r="A399" s="1">
        <v>2564</v>
      </c>
      <c r="B399" s="1" t="s">
        <v>3</v>
      </c>
      <c r="C399" s="1">
        <v>0</v>
      </c>
      <c r="D399" s="1">
        <v>707.64065400000004</v>
      </c>
      <c r="E399" s="1" t="s">
        <v>9</v>
      </c>
      <c r="F399" s="74">
        <f t="shared" si="0"/>
        <v>247.27272727272728</v>
      </c>
      <c r="G399" s="48">
        <f t="shared" si="1"/>
        <v>5.1512077019117655</v>
      </c>
      <c r="H399" s="1" t="str">
        <f t="shared" si="2"/>
        <v>Tinggi</v>
      </c>
      <c r="I399" s="6"/>
      <c r="J399" s="6"/>
      <c r="K399" s="74">
        <f t="shared" si="3"/>
        <v>247.27272727272728</v>
      </c>
      <c r="L399" s="74">
        <f t="shared" si="4"/>
        <v>7.2727272727272725</v>
      </c>
      <c r="M399" s="1">
        <f>15*16</f>
        <v>240</v>
      </c>
    </row>
    <row r="400" spans="1:13" x14ac:dyDescent="0.25">
      <c r="A400" s="1">
        <v>2565</v>
      </c>
      <c r="B400" s="1" t="s">
        <v>3</v>
      </c>
      <c r="C400" s="1">
        <v>0</v>
      </c>
      <c r="D400" s="1">
        <v>69.826808999999997</v>
      </c>
      <c r="E400" s="1" t="s">
        <v>9</v>
      </c>
      <c r="F400" s="74">
        <f t="shared" si="0"/>
        <v>262.72727272727275</v>
      </c>
      <c r="G400" s="48">
        <f t="shared" si="1"/>
        <v>0.47839820698961932</v>
      </c>
      <c r="H400" s="1" t="str">
        <f t="shared" si="2"/>
        <v>Rendah</v>
      </c>
      <c r="I400" s="6"/>
      <c r="J400" s="6"/>
      <c r="K400" s="74">
        <f t="shared" si="3"/>
        <v>262.72727272727275</v>
      </c>
      <c r="L400" s="74">
        <f t="shared" si="4"/>
        <v>7.7272727272727275</v>
      </c>
      <c r="M400" s="1">
        <f>15*17</f>
        <v>255</v>
      </c>
    </row>
    <row r="401" spans="1:13" x14ac:dyDescent="0.25">
      <c r="A401" s="1">
        <v>2566</v>
      </c>
      <c r="B401" s="1" t="s">
        <v>3</v>
      </c>
      <c r="C401" s="1">
        <v>0</v>
      </c>
      <c r="D401" s="1">
        <v>339.94899900000001</v>
      </c>
      <c r="E401" s="1" t="s">
        <v>9</v>
      </c>
      <c r="F401" s="74">
        <f t="shared" si="0"/>
        <v>201.93939393939394</v>
      </c>
      <c r="G401" s="48">
        <f t="shared" si="1"/>
        <v>3.0301576441476592</v>
      </c>
      <c r="H401" s="1" t="str">
        <f t="shared" si="2"/>
        <v>Tinggi</v>
      </c>
      <c r="I401" s="6"/>
      <c r="J401" s="6"/>
      <c r="K401" s="74">
        <f t="shared" si="3"/>
        <v>201.93939393939394</v>
      </c>
      <c r="L401" s="74">
        <f t="shared" si="4"/>
        <v>5.9393939393939394</v>
      </c>
      <c r="M401" s="1">
        <f>14*14</f>
        <v>196</v>
      </c>
    </row>
    <row r="402" spans="1:13" x14ac:dyDescent="0.25">
      <c r="A402" s="1">
        <v>2567</v>
      </c>
      <c r="B402" s="1" t="s">
        <v>3</v>
      </c>
      <c r="C402" s="1">
        <v>0</v>
      </c>
      <c r="D402" s="1">
        <v>202.12714</v>
      </c>
      <c r="E402" s="1" t="s">
        <v>9</v>
      </c>
      <c r="F402" s="74">
        <f t="shared" si="0"/>
        <v>3348.4848484848485</v>
      </c>
      <c r="G402" s="48">
        <f t="shared" si="1"/>
        <v>0.10865477028054298</v>
      </c>
      <c r="H402" s="1" t="str">
        <f t="shared" si="2"/>
        <v>Rendah</v>
      </c>
      <c r="I402" s="6"/>
      <c r="J402" s="6"/>
      <c r="K402" s="74">
        <f t="shared" si="3"/>
        <v>3348.4848484848485</v>
      </c>
      <c r="L402" s="74">
        <f t="shared" si="4"/>
        <v>98.484848484848484</v>
      </c>
      <c r="M402" s="1">
        <f>50*65</f>
        <v>3250</v>
      </c>
    </row>
    <row r="403" spans="1:13" x14ac:dyDescent="0.25">
      <c r="A403" s="1">
        <v>2568</v>
      </c>
      <c r="B403" s="1" t="s">
        <v>3</v>
      </c>
      <c r="C403" s="1">
        <v>0</v>
      </c>
      <c r="D403" s="1">
        <v>303.36922199999998</v>
      </c>
      <c r="E403" s="1" t="s">
        <v>9</v>
      </c>
      <c r="F403" s="74">
        <f t="shared" si="0"/>
        <v>321.45454545454544</v>
      </c>
      <c r="G403" s="48">
        <f t="shared" si="1"/>
        <v>1.6987303720588234</v>
      </c>
      <c r="H403" s="1" t="str">
        <f t="shared" si="2"/>
        <v>Rendah</v>
      </c>
      <c r="I403" s="6"/>
      <c r="J403" s="6"/>
      <c r="K403" s="74">
        <f t="shared" si="3"/>
        <v>321.45454545454544</v>
      </c>
      <c r="L403" s="74">
        <f t="shared" si="4"/>
        <v>9.454545454545455</v>
      </c>
      <c r="M403" s="1">
        <f>26*12</f>
        <v>312</v>
      </c>
    </row>
    <row r="404" spans="1:13" x14ac:dyDescent="0.25">
      <c r="A404" s="1">
        <v>2569</v>
      </c>
      <c r="B404" s="1" t="s">
        <v>3</v>
      </c>
      <c r="C404" s="1">
        <v>0</v>
      </c>
      <c r="D404" s="1">
        <v>914.19873700000005</v>
      </c>
      <c r="E404" s="1" t="s">
        <v>9</v>
      </c>
      <c r="F404" s="74">
        <f t="shared" si="0"/>
        <v>385.33333333333331</v>
      </c>
      <c r="G404" s="48">
        <f t="shared" si="1"/>
        <v>4.2704785292387548</v>
      </c>
      <c r="H404" s="1" t="str">
        <f t="shared" si="2"/>
        <v>Tinggi</v>
      </c>
      <c r="I404" s="6"/>
      <c r="J404" s="6"/>
      <c r="K404" s="74">
        <f t="shared" si="3"/>
        <v>385.33333333333331</v>
      </c>
      <c r="L404" s="74">
        <f t="shared" si="4"/>
        <v>11.333333333333334</v>
      </c>
      <c r="M404" s="1">
        <f>17*22</f>
        <v>374</v>
      </c>
    </row>
    <row r="405" spans="1:13" x14ac:dyDescent="0.25">
      <c r="A405" s="1">
        <v>2570</v>
      </c>
      <c r="B405" s="1" t="s">
        <v>3</v>
      </c>
      <c r="C405" s="1">
        <v>0</v>
      </c>
      <c r="D405" s="1">
        <v>326.96532999999999</v>
      </c>
      <c r="E405" s="1" t="s">
        <v>9</v>
      </c>
      <c r="F405" s="74">
        <f t="shared" si="0"/>
        <v>281.27272727272725</v>
      </c>
      <c r="G405" s="48">
        <f t="shared" si="1"/>
        <v>2.0924090284421464</v>
      </c>
      <c r="H405" s="1" t="str">
        <f t="shared" si="2"/>
        <v>Tinggi</v>
      </c>
      <c r="I405" s="6"/>
      <c r="J405" s="6"/>
      <c r="K405" s="74">
        <f t="shared" si="3"/>
        <v>281.27272727272725</v>
      </c>
      <c r="L405" s="74">
        <f t="shared" si="4"/>
        <v>8.2727272727272734</v>
      </c>
      <c r="M405" s="1">
        <f>13*21</f>
        <v>273</v>
      </c>
    </row>
    <row r="406" spans="1:13" x14ac:dyDescent="0.25">
      <c r="A406" s="1">
        <v>2571</v>
      </c>
      <c r="B406" s="1" t="s">
        <v>3</v>
      </c>
      <c r="C406" s="1">
        <v>0</v>
      </c>
      <c r="D406" s="1">
        <v>229.69740999999999</v>
      </c>
      <c r="E406" s="1" t="s">
        <v>9</v>
      </c>
      <c r="F406" s="74">
        <f t="shared" si="0"/>
        <v>584.18181818181813</v>
      </c>
      <c r="G406" s="48">
        <f t="shared" si="1"/>
        <v>0.70775112324929979</v>
      </c>
      <c r="H406" s="1" t="str">
        <f t="shared" si="2"/>
        <v>Rendah</v>
      </c>
      <c r="I406" s="6"/>
      <c r="J406" s="6"/>
      <c r="K406" s="74">
        <f t="shared" si="3"/>
        <v>584.18181818181813</v>
      </c>
      <c r="L406" s="74">
        <f t="shared" si="4"/>
        <v>17.181818181818183</v>
      </c>
      <c r="M406" s="1">
        <f>21*27</f>
        <v>567</v>
      </c>
    </row>
    <row r="407" spans="1:13" x14ac:dyDescent="0.25">
      <c r="A407" s="1">
        <v>2572</v>
      </c>
      <c r="B407" s="1" t="s">
        <v>3</v>
      </c>
      <c r="C407" s="1">
        <v>0</v>
      </c>
      <c r="D407" s="1">
        <v>405.36560400000002</v>
      </c>
      <c r="E407" s="1" t="s">
        <v>9</v>
      </c>
      <c r="F407" s="74">
        <f t="shared" si="0"/>
        <v>247.27272727272728</v>
      </c>
      <c r="G407" s="48">
        <f t="shared" si="1"/>
        <v>2.9508231467647059</v>
      </c>
      <c r="H407" s="1" t="str">
        <f t="shared" si="2"/>
        <v>Tinggi</v>
      </c>
      <c r="I407" s="6"/>
      <c r="J407" s="6"/>
      <c r="K407" s="74">
        <f t="shared" si="3"/>
        <v>247.27272727272728</v>
      </c>
      <c r="L407" s="74">
        <f t="shared" si="4"/>
        <v>7.2727272727272725</v>
      </c>
      <c r="M407" s="1">
        <f>20*12</f>
        <v>240</v>
      </c>
    </row>
    <row r="408" spans="1:13" x14ac:dyDescent="0.25">
      <c r="A408" s="1">
        <v>2573</v>
      </c>
      <c r="B408" s="1" t="s">
        <v>3</v>
      </c>
      <c r="C408" s="1">
        <v>0</v>
      </c>
      <c r="D408" s="1">
        <v>97.354550000000003</v>
      </c>
      <c r="E408" s="1" t="s">
        <v>9</v>
      </c>
      <c r="F408" s="74">
        <f t="shared" si="0"/>
        <v>1483.6363636363637</v>
      </c>
      <c r="G408" s="48">
        <f t="shared" si="1"/>
        <v>0.11811397610294117</v>
      </c>
      <c r="H408" s="1" t="str">
        <f t="shared" si="2"/>
        <v>Rendah</v>
      </c>
      <c r="I408" s="6"/>
      <c r="J408" s="6"/>
      <c r="K408" s="74">
        <f t="shared" si="3"/>
        <v>1483.6363636363637</v>
      </c>
      <c r="L408" s="74">
        <f t="shared" si="4"/>
        <v>43.636363636363633</v>
      </c>
      <c r="M408" s="1">
        <f>32*45</f>
        <v>1440</v>
      </c>
    </row>
    <row r="409" spans="1:13" x14ac:dyDescent="0.25">
      <c r="A409" s="1">
        <v>2574</v>
      </c>
      <c r="B409" s="1" t="s">
        <v>3</v>
      </c>
      <c r="C409" s="1">
        <v>0</v>
      </c>
      <c r="D409" s="1">
        <v>144.39109199999999</v>
      </c>
      <c r="E409" s="1" t="s">
        <v>9</v>
      </c>
      <c r="F409" s="74">
        <f t="shared" si="0"/>
        <v>1335.2727272727273</v>
      </c>
      <c r="G409" s="48">
        <f t="shared" si="1"/>
        <v>0.19464485441176471</v>
      </c>
      <c r="H409" s="1" t="str">
        <f t="shared" si="2"/>
        <v>Rendah</v>
      </c>
      <c r="I409" s="6"/>
      <c r="J409" s="6"/>
      <c r="K409" s="74">
        <f t="shared" si="3"/>
        <v>1335.2727272727273</v>
      </c>
      <c r="L409" s="74">
        <f t="shared" si="4"/>
        <v>39.272727272727273</v>
      </c>
      <c r="M409" s="1">
        <f>36*36</f>
        <v>1296</v>
      </c>
    </row>
    <row r="410" spans="1:13" x14ac:dyDescent="0.25">
      <c r="A410" s="1">
        <v>2575</v>
      </c>
      <c r="B410" s="1" t="s">
        <v>3</v>
      </c>
      <c r="C410" s="1">
        <v>0</v>
      </c>
      <c r="D410" s="1">
        <v>60.904020000000003</v>
      </c>
      <c r="E410" s="1" t="s">
        <v>9</v>
      </c>
      <c r="F410" s="74">
        <f t="shared" si="0"/>
        <v>371.93939393939394</v>
      </c>
      <c r="G410" s="48">
        <f t="shared" si="1"/>
        <v>0.29474489066319054</v>
      </c>
      <c r="H410" s="1" t="str">
        <f t="shared" si="2"/>
        <v>Rendah</v>
      </c>
      <c r="I410" s="6"/>
      <c r="J410" s="6"/>
      <c r="K410" s="74">
        <f t="shared" si="3"/>
        <v>371.93939393939394</v>
      </c>
      <c r="L410" s="74">
        <f t="shared" si="4"/>
        <v>10.939393939393939</v>
      </c>
      <c r="M410" s="1">
        <f>19*19</f>
        <v>361</v>
      </c>
    </row>
    <row r="411" spans="1:13" x14ac:dyDescent="0.25">
      <c r="A411" s="1">
        <v>2576</v>
      </c>
      <c r="B411" s="1" t="s">
        <v>3</v>
      </c>
      <c r="C411" s="1">
        <v>0</v>
      </c>
      <c r="D411" s="1">
        <v>840.98232399999995</v>
      </c>
      <c r="E411" s="1" t="s">
        <v>9</v>
      </c>
      <c r="F411" s="74">
        <f t="shared" si="0"/>
        <v>2085.3333333333335</v>
      </c>
      <c r="G411" s="48">
        <f t="shared" si="1"/>
        <v>0.72591185255754465</v>
      </c>
      <c r="H411" s="1" t="str">
        <f t="shared" si="2"/>
        <v>Rendah</v>
      </c>
      <c r="I411" s="6"/>
      <c r="J411" s="6"/>
      <c r="K411" s="74">
        <f t="shared" si="3"/>
        <v>2085.3333333333335</v>
      </c>
      <c r="L411" s="74">
        <f t="shared" si="4"/>
        <v>61.333333333333336</v>
      </c>
      <c r="M411" s="1">
        <f>44*46</f>
        <v>2024</v>
      </c>
    </row>
    <row r="412" spans="1:13" x14ac:dyDescent="0.25">
      <c r="A412" s="1">
        <v>2577</v>
      </c>
      <c r="B412" s="1" t="s">
        <v>3</v>
      </c>
      <c r="C412" s="1">
        <v>0</v>
      </c>
      <c r="D412" s="1">
        <v>100.283719</v>
      </c>
      <c r="E412" s="1" t="s">
        <v>9</v>
      </c>
      <c r="F412" s="74">
        <f t="shared" si="0"/>
        <v>574.90909090909088</v>
      </c>
      <c r="G412" s="48">
        <f t="shared" si="1"/>
        <v>0.31398128339658449</v>
      </c>
      <c r="H412" s="1" t="str">
        <f t="shared" si="2"/>
        <v>Rendah</v>
      </c>
      <c r="I412" s="6"/>
      <c r="J412" s="6"/>
      <c r="K412" s="74">
        <f t="shared" si="3"/>
        <v>574.90909090909088</v>
      </c>
      <c r="L412" s="74">
        <f t="shared" si="4"/>
        <v>16.90909090909091</v>
      </c>
      <c r="M412" s="1">
        <f>18*31</f>
        <v>558</v>
      </c>
    </row>
    <row r="413" spans="1:13" x14ac:dyDescent="0.25">
      <c r="A413" s="1">
        <v>2578</v>
      </c>
      <c r="B413" s="1" t="s">
        <v>3</v>
      </c>
      <c r="C413" s="1">
        <v>0</v>
      </c>
      <c r="D413" s="1">
        <v>153.92860899999999</v>
      </c>
      <c r="E413" s="1" t="s">
        <v>9</v>
      </c>
      <c r="F413" s="74">
        <f t="shared" si="0"/>
        <v>519.27272727272725</v>
      </c>
      <c r="G413" s="48">
        <f t="shared" si="1"/>
        <v>0.53357606060924379</v>
      </c>
      <c r="H413" s="1" t="str">
        <f t="shared" si="2"/>
        <v>Rendah</v>
      </c>
      <c r="I413" s="6"/>
      <c r="J413" s="6"/>
      <c r="K413" s="74">
        <f t="shared" si="3"/>
        <v>519.27272727272725</v>
      </c>
      <c r="L413" s="74">
        <f t="shared" si="4"/>
        <v>15.272727272727273</v>
      </c>
      <c r="M413" s="1">
        <f>14*36</f>
        <v>504</v>
      </c>
    </row>
    <row r="414" spans="1:13" x14ac:dyDescent="0.25">
      <c r="A414" s="1">
        <v>2579</v>
      </c>
      <c r="B414" s="1" t="s">
        <v>3</v>
      </c>
      <c r="C414" s="1">
        <v>0</v>
      </c>
      <c r="D414" s="1">
        <v>96.987200999999999</v>
      </c>
      <c r="E414" s="1" t="s">
        <v>9</v>
      </c>
      <c r="F414" s="74">
        <f t="shared" si="0"/>
        <v>609.93939393939399</v>
      </c>
      <c r="G414" s="48">
        <f t="shared" si="1"/>
        <v>0.28622017783187598</v>
      </c>
      <c r="H414" s="1" t="str">
        <f t="shared" si="2"/>
        <v>Rendah</v>
      </c>
      <c r="I414" s="6"/>
      <c r="J414" s="6"/>
      <c r="K414" s="74">
        <f t="shared" si="3"/>
        <v>609.93939393939399</v>
      </c>
      <c r="L414" s="74">
        <f t="shared" si="4"/>
        <v>17.939393939393938</v>
      </c>
      <c r="M414" s="1">
        <f>37*16</f>
        <v>592</v>
      </c>
    </row>
    <row r="415" spans="1:13" x14ac:dyDescent="0.25">
      <c r="A415" s="1">
        <v>2580</v>
      </c>
      <c r="B415" s="1" t="s">
        <v>3</v>
      </c>
      <c r="C415" s="1">
        <v>0</v>
      </c>
      <c r="D415" s="1">
        <v>148.81302199999999</v>
      </c>
      <c r="E415" s="1" t="s">
        <v>9</v>
      </c>
      <c r="F415" s="74">
        <f t="shared" si="0"/>
        <v>735.63636363636363</v>
      </c>
      <c r="G415" s="48">
        <f t="shared" si="1"/>
        <v>0.3641247943153732</v>
      </c>
      <c r="H415" s="1" t="str">
        <f t="shared" si="2"/>
        <v>Rendah</v>
      </c>
      <c r="I415" s="6"/>
      <c r="J415" s="6"/>
      <c r="K415" s="74">
        <f t="shared" si="3"/>
        <v>735.63636363636363</v>
      </c>
      <c r="L415" s="74">
        <f t="shared" si="4"/>
        <v>21.636363636363637</v>
      </c>
      <c r="M415" s="1">
        <f>21*34</f>
        <v>714</v>
      </c>
    </row>
    <row r="416" spans="1:13" x14ac:dyDescent="0.25">
      <c r="A416" s="1">
        <v>2581</v>
      </c>
      <c r="B416" s="1" t="s">
        <v>3</v>
      </c>
      <c r="C416" s="1">
        <v>0</v>
      </c>
      <c r="D416" s="1">
        <v>127.81723599999999</v>
      </c>
      <c r="E416" s="1" t="s">
        <v>9</v>
      </c>
      <c r="F416" s="74">
        <f t="shared" si="0"/>
        <v>584.18181818181813</v>
      </c>
      <c r="G416" s="48">
        <f t="shared" si="1"/>
        <v>0.39383462072829134</v>
      </c>
      <c r="H416" s="1" t="str">
        <f t="shared" si="2"/>
        <v>Rendah</v>
      </c>
      <c r="I416" s="6"/>
      <c r="J416" s="6"/>
      <c r="K416" s="74">
        <f t="shared" si="3"/>
        <v>584.18181818181813</v>
      </c>
      <c r="L416" s="74">
        <f t="shared" si="4"/>
        <v>17.181818181818183</v>
      </c>
      <c r="M416" s="1">
        <f>21*27</f>
        <v>567</v>
      </c>
    </row>
    <row r="417" spans="1:13" x14ac:dyDescent="0.25">
      <c r="A417" s="1">
        <v>2582</v>
      </c>
      <c r="B417" s="1" t="s">
        <v>3</v>
      </c>
      <c r="C417" s="1">
        <v>0</v>
      </c>
      <c r="D417" s="1">
        <v>153.82202699999999</v>
      </c>
      <c r="E417" s="1" t="s">
        <v>9</v>
      </c>
      <c r="F417" s="74">
        <f t="shared" si="0"/>
        <v>340</v>
      </c>
      <c r="G417" s="48">
        <f t="shared" si="1"/>
        <v>0.81435190764705878</v>
      </c>
      <c r="H417" s="1" t="str">
        <f t="shared" si="2"/>
        <v>Rendah</v>
      </c>
      <c r="I417" s="6"/>
      <c r="J417" s="6"/>
      <c r="K417" s="74">
        <f t="shared" si="3"/>
        <v>340</v>
      </c>
      <c r="L417" s="74">
        <f t="shared" si="4"/>
        <v>10</v>
      </c>
      <c r="M417" s="1">
        <f>15*22</f>
        <v>330</v>
      </c>
    </row>
    <row r="418" spans="1:13" x14ac:dyDescent="0.25">
      <c r="A418" s="1">
        <v>2587</v>
      </c>
      <c r="B418" s="1" t="s">
        <v>3</v>
      </c>
      <c r="C418" s="1">
        <v>0</v>
      </c>
      <c r="D418" s="1">
        <v>477.81233600000002</v>
      </c>
      <c r="E418" s="1" t="s">
        <v>9</v>
      </c>
      <c r="F418" s="74">
        <f t="shared" si="0"/>
        <v>734.60606060606062</v>
      </c>
      <c r="G418" s="48">
        <f t="shared" si="1"/>
        <v>1.1707801649368863</v>
      </c>
      <c r="H418" s="1" t="str">
        <f t="shared" si="2"/>
        <v>Rendah</v>
      </c>
      <c r="I418" s="6"/>
      <c r="J418" s="6"/>
      <c r="K418" s="74">
        <f t="shared" si="3"/>
        <v>734.60606060606062</v>
      </c>
      <c r="L418" s="74">
        <f t="shared" si="4"/>
        <v>21.606060606060606</v>
      </c>
      <c r="M418" s="1">
        <f>23*31</f>
        <v>713</v>
      </c>
    </row>
    <row r="419" spans="1:13" x14ac:dyDescent="0.25">
      <c r="A419" s="1">
        <v>2588</v>
      </c>
      <c r="B419" s="1" t="s">
        <v>3</v>
      </c>
      <c r="C419" s="1">
        <v>0</v>
      </c>
      <c r="D419" s="1">
        <v>501.10707300000001</v>
      </c>
      <c r="E419" s="1" t="s">
        <v>9</v>
      </c>
      <c r="F419" s="74">
        <f t="shared" si="0"/>
        <v>432.72727272727275</v>
      </c>
      <c r="G419" s="48">
        <f t="shared" si="1"/>
        <v>2.0844369843277311</v>
      </c>
      <c r="H419" s="1" t="str">
        <f t="shared" si="2"/>
        <v>Tinggi</v>
      </c>
      <c r="I419" s="6"/>
      <c r="J419" s="6"/>
      <c r="K419" s="74">
        <f t="shared" si="3"/>
        <v>432.72727272727275</v>
      </c>
      <c r="L419" s="74">
        <f t="shared" si="4"/>
        <v>12.727272727272727</v>
      </c>
      <c r="M419" s="1">
        <f>21*20</f>
        <v>420</v>
      </c>
    </row>
    <row r="420" spans="1:13" x14ac:dyDescent="0.25">
      <c r="A420" s="1">
        <v>2589</v>
      </c>
      <c r="B420" s="1" t="s">
        <v>3</v>
      </c>
      <c r="C420" s="1">
        <v>0</v>
      </c>
      <c r="D420" s="1">
        <v>415.51557400000002</v>
      </c>
      <c r="E420" s="1" t="s">
        <v>9</v>
      </c>
      <c r="F420" s="74">
        <f t="shared" si="0"/>
        <v>247.27272727272728</v>
      </c>
      <c r="G420" s="48">
        <f t="shared" si="1"/>
        <v>3.0247089577941177</v>
      </c>
      <c r="H420" s="1" t="str">
        <f t="shared" si="2"/>
        <v>Tinggi</v>
      </c>
      <c r="I420" s="6"/>
      <c r="J420" s="6"/>
      <c r="K420" s="74">
        <f t="shared" si="3"/>
        <v>247.27272727272728</v>
      </c>
      <c r="L420" s="74">
        <f t="shared" si="4"/>
        <v>7.2727272727272725</v>
      </c>
      <c r="M420" s="1">
        <f>12*20</f>
        <v>240</v>
      </c>
    </row>
    <row r="421" spans="1:13" x14ac:dyDescent="0.25">
      <c r="A421" s="1">
        <v>2590</v>
      </c>
      <c r="B421" s="1" t="s">
        <v>3</v>
      </c>
      <c r="C421" s="1">
        <v>0</v>
      </c>
      <c r="D421" s="1">
        <v>305.61742099999998</v>
      </c>
      <c r="E421" s="1" t="s">
        <v>9</v>
      </c>
      <c r="F421" s="74">
        <f t="shared" ref="F421:F484" si="5">K421</f>
        <v>340</v>
      </c>
      <c r="G421" s="48">
        <f t="shared" ref="G421:G484" si="6">(D421*1.8)/F421</f>
        <v>1.6179745817647058</v>
      </c>
      <c r="H421" s="1" t="str">
        <f t="shared" ref="H421:H484" si="7">IF(G421&gt;2,"Tinggi",IF(AND(G421&gt;1.8,G421&lt;2),"Sedang",IF(AND(G421&gt;0,G421&lt;1.8),"Rendah","Rendah")))</f>
        <v>Rendah</v>
      </c>
      <c r="I421" s="6"/>
      <c r="J421" s="6"/>
      <c r="K421" s="74">
        <f t="shared" ref="K421:K484" si="8">SUM(L421:M421)</f>
        <v>340</v>
      </c>
      <c r="L421" s="74">
        <f t="shared" ref="L421:L484" si="9">M421/33</f>
        <v>10</v>
      </c>
      <c r="M421" s="1">
        <f>330</f>
        <v>330</v>
      </c>
    </row>
    <row r="422" spans="1:13" x14ac:dyDescent="0.25">
      <c r="A422" s="1">
        <v>2591</v>
      </c>
      <c r="B422" s="1" t="s">
        <v>3</v>
      </c>
      <c r="C422" s="1">
        <v>0</v>
      </c>
      <c r="D422" s="1">
        <v>185.14716999999999</v>
      </c>
      <c r="E422" s="1" t="s">
        <v>9</v>
      </c>
      <c r="F422" s="74">
        <f t="shared" si="5"/>
        <v>519.27272727272725</v>
      </c>
      <c r="G422" s="48">
        <f t="shared" si="6"/>
        <v>0.64179166071428573</v>
      </c>
      <c r="H422" s="1" t="str">
        <f t="shared" si="7"/>
        <v>Rendah</v>
      </c>
      <c r="I422" s="6"/>
      <c r="J422" s="6"/>
      <c r="K422" s="74">
        <f t="shared" si="8"/>
        <v>519.27272727272725</v>
      </c>
      <c r="L422" s="74">
        <f t="shared" si="9"/>
        <v>15.272727272727273</v>
      </c>
      <c r="M422" s="1">
        <f>36*14</f>
        <v>504</v>
      </c>
    </row>
    <row r="423" spans="1:13" x14ac:dyDescent="0.25">
      <c r="A423" s="1">
        <v>2592</v>
      </c>
      <c r="B423" s="1" t="s">
        <v>3</v>
      </c>
      <c r="C423" s="1">
        <v>0</v>
      </c>
      <c r="D423" s="1">
        <v>161.344199</v>
      </c>
      <c r="E423" s="1" t="s">
        <v>9</v>
      </c>
      <c r="F423" s="74">
        <f t="shared" si="5"/>
        <v>1373.3939393939395</v>
      </c>
      <c r="G423" s="48">
        <f t="shared" si="6"/>
        <v>0.21146122017121929</v>
      </c>
      <c r="H423" s="1" t="str">
        <f t="shared" si="7"/>
        <v>Rendah</v>
      </c>
      <c r="I423" s="6"/>
      <c r="J423" s="6"/>
      <c r="K423" s="74">
        <f t="shared" si="8"/>
        <v>1373.3939393939395</v>
      </c>
      <c r="L423" s="74">
        <f t="shared" si="9"/>
        <v>40.393939393939391</v>
      </c>
      <c r="M423" s="1">
        <f>43*31</f>
        <v>1333</v>
      </c>
    </row>
    <row r="424" spans="1:13" x14ac:dyDescent="0.25">
      <c r="A424" s="1">
        <v>2593</v>
      </c>
      <c r="B424" s="1" t="s">
        <v>3</v>
      </c>
      <c r="C424" s="1">
        <v>0</v>
      </c>
      <c r="D424" s="1">
        <v>155.268235</v>
      </c>
      <c r="E424" s="1" t="s">
        <v>9</v>
      </c>
      <c r="F424" s="74">
        <f t="shared" si="5"/>
        <v>772.72727272727275</v>
      </c>
      <c r="G424" s="48">
        <f t="shared" si="6"/>
        <v>0.36168365329411761</v>
      </c>
      <c r="H424" s="1" t="str">
        <f t="shared" si="7"/>
        <v>Rendah</v>
      </c>
      <c r="I424" s="6"/>
      <c r="J424" s="6"/>
      <c r="K424" s="74">
        <f t="shared" si="8"/>
        <v>772.72727272727275</v>
      </c>
      <c r="L424" s="74">
        <f t="shared" si="9"/>
        <v>22.727272727272727</v>
      </c>
      <c r="M424" s="1">
        <f>50*15</f>
        <v>750</v>
      </c>
    </row>
    <row r="425" spans="1:13" x14ac:dyDescent="0.25">
      <c r="A425" s="1">
        <v>2594</v>
      </c>
      <c r="B425" s="1" t="s">
        <v>3</v>
      </c>
      <c r="C425" s="1">
        <v>0</v>
      </c>
      <c r="D425" s="1">
        <v>108.512762</v>
      </c>
      <c r="E425" s="1" t="s">
        <v>9</v>
      </c>
      <c r="F425" s="74">
        <f t="shared" si="5"/>
        <v>939.63636363636363</v>
      </c>
      <c r="G425" s="48">
        <f t="shared" si="6"/>
        <v>0.20787080955882353</v>
      </c>
      <c r="H425" s="1" t="str">
        <f t="shared" si="7"/>
        <v>Rendah</v>
      </c>
      <c r="I425" s="6"/>
      <c r="J425" s="6"/>
      <c r="K425" s="74">
        <f t="shared" si="8"/>
        <v>939.63636363636363</v>
      </c>
      <c r="L425" s="74">
        <f t="shared" si="9"/>
        <v>27.636363636363637</v>
      </c>
      <c r="M425" s="1">
        <f>57*16</f>
        <v>912</v>
      </c>
    </row>
    <row r="426" spans="1:13" x14ac:dyDescent="0.25">
      <c r="A426" s="1">
        <v>2595</v>
      </c>
      <c r="B426" s="1" t="s">
        <v>3</v>
      </c>
      <c r="C426" s="1">
        <v>0</v>
      </c>
      <c r="D426" s="1">
        <v>220.29614000000001</v>
      </c>
      <c r="E426" s="1" t="s">
        <v>9</v>
      </c>
      <c r="F426" s="74">
        <f t="shared" si="5"/>
        <v>2967.2727272727275</v>
      </c>
      <c r="G426" s="48">
        <f t="shared" si="6"/>
        <v>0.13363552610294116</v>
      </c>
      <c r="H426" s="1" t="str">
        <f t="shared" si="7"/>
        <v>Rendah</v>
      </c>
      <c r="I426" s="6"/>
      <c r="J426" s="6"/>
      <c r="K426" s="74">
        <f t="shared" si="8"/>
        <v>2967.2727272727275</v>
      </c>
      <c r="L426" s="74">
        <f t="shared" si="9"/>
        <v>87.272727272727266</v>
      </c>
      <c r="M426" s="1">
        <f>96*30</f>
        <v>2880</v>
      </c>
    </row>
    <row r="427" spans="1:13" x14ac:dyDescent="0.25">
      <c r="A427" s="1">
        <v>2596</v>
      </c>
      <c r="B427" s="1" t="s">
        <v>3</v>
      </c>
      <c r="C427" s="1">
        <v>0</v>
      </c>
      <c r="D427" s="1">
        <v>124.47259</v>
      </c>
      <c r="E427" s="1" t="s">
        <v>9</v>
      </c>
      <c r="F427" s="74">
        <f t="shared" si="5"/>
        <v>606.84848484848487</v>
      </c>
      <c r="G427" s="48">
        <f t="shared" si="6"/>
        <v>0.3692036275841406</v>
      </c>
      <c r="H427" s="1" t="str">
        <f t="shared" si="7"/>
        <v>Rendah</v>
      </c>
      <c r="I427" s="6"/>
      <c r="J427" s="6"/>
      <c r="K427" s="74">
        <f t="shared" si="8"/>
        <v>606.84848484848487</v>
      </c>
      <c r="L427" s="74">
        <f t="shared" si="9"/>
        <v>17.848484848484848</v>
      </c>
      <c r="M427" s="1">
        <f>31*19</f>
        <v>589</v>
      </c>
    </row>
    <row r="428" spans="1:13" x14ac:dyDescent="0.25">
      <c r="A428" s="1">
        <v>2597</v>
      </c>
      <c r="B428" s="1" t="s">
        <v>3</v>
      </c>
      <c r="C428" s="1">
        <v>0</v>
      </c>
      <c r="D428" s="1">
        <v>247.464145</v>
      </c>
      <c r="E428" s="1" t="s">
        <v>9</v>
      </c>
      <c r="F428" s="74">
        <f t="shared" si="5"/>
        <v>1186.909090909091</v>
      </c>
      <c r="G428" s="48">
        <f t="shared" si="6"/>
        <v>0.37529029342830883</v>
      </c>
      <c r="H428" s="1" t="str">
        <f t="shared" si="7"/>
        <v>Rendah</v>
      </c>
      <c r="I428" s="6"/>
      <c r="J428" s="6"/>
      <c r="K428" s="74">
        <f t="shared" si="8"/>
        <v>1186.909090909091</v>
      </c>
      <c r="L428" s="74">
        <f t="shared" si="9"/>
        <v>34.909090909090907</v>
      </c>
      <c r="M428" s="1">
        <f>36*32</f>
        <v>1152</v>
      </c>
    </row>
    <row r="429" spans="1:13" x14ac:dyDescent="0.25">
      <c r="A429" s="1">
        <v>2598</v>
      </c>
      <c r="B429" s="1" t="s">
        <v>3</v>
      </c>
      <c r="C429" s="1">
        <v>0</v>
      </c>
      <c r="D429" s="1">
        <v>151.88760300000001</v>
      </c>
      <c r="E429" s="1" t="s">
        <v>9</v>
      </c>
      <c r="F429" s="74">
        <f t="shared" si="5"/>
        <v>428.60606060606062</v>
      </c>
      <c r="G429" s="48">
        <f t="shared" si="6"/>
        <v>0.63787638703337113</v>
      </c>
      <c r="H429" s="1" t="str">
        <f t="shared" si="7"/>
        <v>Rendah</v>
      </c>
      <c r="I429" s="6"/>
      <c r="J429" s="6"/>
      <c r="K429" s="74">
        <f t="shared" si="8"/>
        <v>428.60606060606062</v>
      </c>
      <c r="L429" s="74">
        <f t="shared" si="9"/>
        <v>12.606060606060606</v>
      </c>
      <c r="M429" s="1">
        <f>26*16</f>
        <v>416</v>
      </c>
    </row>
    <row r="430" spans="1:13" x14ac:dyDescent="0.25">
      <c r="A430" s="1">
        <v>2599</v>
      </c>
      <c r="B430" s="1" t="s">
        <v>3</v>
      </c>
      <c r="C430" s="1">
        <v>0</v>
      </c>
      <c r="D430" s="1">
        <v>1163.992023</v>
      </c>
      <c r="E430" s="1" t="s">
        <v>9</v>
      </c>
      <c r="F430" s="74">
        <f t="shared" si="5"/>
        <v>259.63636363636363</v>
      </c>
      <c r="G430" s="48">
        <f t="shared" si="6"/>
        <v>8.0696925964285722</v>
      </c>
      <c r="H430" s="1" t="str">
        <f t="shared" si="7"/>
        <v>Tinggi</v>
      </c>
      <c r="I430" s="6"/>
      <c r="J430" s="6"/>
      <c r="K430" s="74">
        <f t="shared" si="8"/>
        <v>259.63636363636363</v>
      </c>
      <c r="L430" s="74">
        <f t="shared" si="9"/>
        <v>7.6363636363636367</v>
      </c>
      <c r="M430" s="1">
        <f>18*14</f>
        <v>252</v>
      </c>
    </row>
    <row r="431" spans="1:13" x14ac:dyDescent="0.25">
      <c r="A431" s="1">
        <v>2600</v>
      </c>
      <c r="B431" s="1" t="s">
        <v>3</v>
      </c>
      <c r="C431" s="1">
        <v>0</v>
      </c>
      <c r="D431" s="1">
        <v>125.318421</v>
      </c>
      <c r="E431" s="1" t="s">
        <v>9</v>
      </c>
      <c r="F431" s="74">
        <f t="shared" si="5"/>
        <v>995.27272727272725</v>
      </c>
      <c r="G431" s="48">
        <f t="shared" si="6"/>
        <v>0.22664456848739498</v>
      </c>
      <c r="H431" s="1" t="str">
        <f t="shared" si="7"/>
        <v>Rendah</v>
      </c>
      <c r="I431" s="6"/>
      <c r="J431" s="6"/>
      <c r="K431" s="74">
        <f t="shared" si="8"/>
        <v>995.27272727272725</v>
      </c>
      <c r="L431" s="74">
        <f t="shared" si="9"/>
        <v>29.272727272727273</v>
      </c>
      <c r="M431" s="1">
        <f>23*42</f>
        <v>966</v>
      </c>
    </row>
    <row r="432" spans="1:13" x14ac:dyDescent="0.25">
      <c r="A432" s="1">
        <v>2601</v>
      </c>
      <c r="B432" s="1" t="s">
        <v>3</v>
      </c>
      <c r="C432" s="1">
        <v>0</v>
      </c>
      <c r="D432" s="1">
        <v>72.193314999999998</v>
      </c>
      <c r="E432" s="1" t="s">
        <v>9</v>
      </c>
      <c r="F432" s="74">
        <f t="shared" si="5"/>
        <v>401.81818181818181</v>
      </c>
      <c r="G432" s="48">
        <f t="shared" si="6"/>
        <v>0.32339991787330319</v>
      </c>
      <c r="H432" s="1" t="str">
        <f t="shared" si="7"/>
        <v>Rendah</v>
      </c>
      <c r="I432" s="6"/>
      <c r="J432" s="6"/>
      <c r="K432" s="74">
        <f t="shared" si="8"/>
        <v>401.81818181818181</v>
      </c>
      <c r="L432" s="74">
        <f t="shared" si="9"/>
        <v>11.818181818181818</v>
      </c>
      <c r="M432" s="1">
        <f>15*26</f>
        <v>390</v>
      </c>
    </row>
    <row r="433" spans="1:13" x14ac:dyDescent="0.25">
      <c r="A433" s="1">
        <v>2602</v>
      </c>
      <c r="B433" s="1" t="s">
        <v>3</v>
      </c>
      <c r="C433" s="1">
        <v>0</v>
      </c>
      <c r="D433" s="1">
        <v>395.69131599999997</v>
      </c>
      <c r="E433" s="1" t="s">
        <v>9</v>
      </c>
      <c r="F433" s="74">
        <f t="shared" si="5"/>
        <v>355.45454545454544</v>
      </c>
      <c r="G433" s="48">
        <f t="shared" si="6"/>
        <v>2.0037565362659846</v>
      </c>
      <c r="H433" s="1" t="str">
        <f t="shared" si="7"/>
        <v>Tinggi</v>
      </c>
      <c r="I433" s="6"/>
      <c r="J433" s="6"/>
      <c r="K433" s="74">
        <f t="shared" si="8"/>
        <v>355.45454545454544</v>
      </c>
      <c r="L433" s="74">
        <f t="shared" si="9"/>
        <v>10.454545454545455</v>
      </c>
      <c r="M433" s="1">
        <f>23*15</f>
        <v>345</v>
      </c>
    </row>
    <row r="434" spans="1:13" x14ac:dyDescent="0.25">
      <c r="A434" s="1">
        <v>2603</v>
      </c>
      <c r="B434" s="1" t="s">
        <v>3</v>
      </c>
      <c r="C434" s="1">
        <v>0</v>
      </c>
      <c r="D434" s="1">
        <v>579.78701599999999</v>
      </c>
      <c r="E434" s="1" t="s">
        <v>9</v>
      </c>
      <c r="F434" s="74">
        <f t="shared" si="5"/>
        <v>352.36363636363637</v>
      </c>
      <c r="G434" s="48">
        <f t="shared" si="6"/>
        <v>2.9617602984520119</v>
      </c>
      <c r="H434" s="1" t="str">
        <f t="shared" si="7"/>
        <v>Tinggi</v>
      </c>
      <c r="I434" s="6"/>
      <c r="J434" s="6"/>
      <c r="K434" s="74">
        <f t="shared" si="8"/>
        <v>352.36363636363637</v>
      </c>
      <c r="L434" s="74">
        <f t="shared" si="9"/>
        <v>10.363636363636363</v>
      </c>
      <c r="M434" s="1">
        <f>18*19</f>
        <v>342</v>
      </c>
    </row>
    <row r="435" spans="1:13" x14ac:dyDescent="0.25">
      <c r="A435" s="1">
        <v>2604</v>
      </c>
      <c r="B435" s="1" t="s">
        <v>3</v>
      </c>
      <c r="C435" s="1">
        <v>0</v>
      </c>
      <c r="D435" s="1">
        <v>148.56100499999999</v>
      </c>
      <c r="E435" s="1" t="s">
        <v>9</v>
      </c>
      <c r="F435" s="74">
        <f t="shared" si="5"/>
        <v>313.21212121212119</v>
      </c>
      <c r="G435" s="48">
        <f t="shared" si="6"/>
        <v>0.85376583755804958</v>
      </c>
      <c r="H435" s="1" t="str">
        <f t="shared" si="7"/>
        <v>Rendah</v>
      </c>
      <c r="I435" s="6"/>
      <c r="J435" s="6"/>
      <c r="K435" s="74">
        <f t="shared" si="8"/>
        <v>313.21212121212119</v>
      </c>
      <c r="L435" s="74">
        <f t="shared" si="9"/>
        <v>9.2121212121212128</v>
      </c>
      <c r="M435" s="1">
        <f>16*19</f>
        <v>304</v>
      </c>
    </row>
    <row r="436" spans="1:13" x14ac:dyDescent="0.25">
      <c r="A436" s="1">
        <v>2605</v>
      </c>
      <c r="B436" s="1" t="s">
        <v>3</v>
      </c>
      <c r="C436" s="1">
        <v>0</v>
      </c>
      <c r="D436" s="1">
        <v>118.20280099999999</v>
      </c>
      <c r="E436" s="1" t="s">
        <v>9</v>
      </c>
      <c r="F436" s="74">
        <f t="shared" si="5"/>
        <v>401.81818181818181</v>
      </c>
      <c r="G436" s="48">
        <f t="shared" si="6"/>
        <v>0.52950576013574657</v>
      </c>
      <c r="H436" s="1" t="str">
        <f t="shared" si="7"/>
        <v>Rendah</v>
      </c>
      <c r="I436" s="6"/>
      <c r="J436" s="6"/>
      <c r="K436" s="74">
        <f t="shared" si="8"/>
        <v>401.81818181818181</v>
      </c>
      <c r="L436" s="74">
        <f t="shared" si="9"/>
        <v>11.818181818181818</v>
      </c>
      <c r="M436" s="1">
        <f>30*13</f>
        <v>390</v>
      </c>
    </row>
    <row r="437" spans="1:13" x14ac:dyDescent="0.25">
      <c r="A437" s="1">
        <v>2606</v>
      </c>
      <c r="B437" s="1" t="s">
        <v>3</v>
      </c>
      <c r="C437" s="1">
        <v>0</v>
      </c>
      <c r="D437" s="1">
        <v>465.44540699999999</v>
      </c>
      <c r="E437" s="1" t="s">
        <v>9</v>
      </c>
      <c r="F437" s="74">
        <f t="shared" si="5"/>
        <v>1285.8181818181818</v>
      </c>
      <c r="G437" s="48">
        <f t="shared" si="6"/>
        <v>0.65157091760463803</v>
      </c>
      <c r="H437" s="1" t="str">
        <f t="shared" si="7"/>
        <v>Rendah</v>
      </c>
      <c r="I437" s="6"/>
      <c r="J437" s="6"/>
      <c r="K437" s="74">
        <f t="shared" si="8"/>
        <v>1285.8181818181818</v>
      </c>
      <c r="L437" s="74">
        <f t="shared" si="9"/>
        <v>37.81818181818182</v>
      </c>
      <c r="M437" s="1">
        <f>39*32</f>
        <v>1248</v>
      </c>
    </row>
    <row r="438" spans="1:13" x14ac:dyDescent="0.25">
      <c r="A438" s="1">
        <v>2607</v>
      </c>
      <c r="B438" s="1" t="s">
        <v>3</v>
      </c>
      <c r="C438" s="1">
        <v>0</v>
      </c>
      <c r="D438" s="1">
        <v>70.457549999999998</v>
      </c>
      <c r="E438" s="1" t="s">
        <v>9</v>
      </c>
      <c r="F438" s="74">
        <f t="shared" si="5"/>
        <v>367.81818181818181</v>
      </c>
      <c r="G438" s="48">
        <f t="shared" si="6"/>
        <v>0.34479967622343055</v>
      </c>
      <c r="H438" s="1" t="str">
        <f t="shared" si="7"/>
        <v>Rendah</v>
      </c>
      <c r="I438" s="6"/>
      <c r="J438" s="6"/>
      <c r="K438" s="74">
        <f t="shared" si="8"/>
        <v>367.81818181818181</v>
      </c>
      <c r="L438" s="74">
        <f t="shared" si="9"/>
        <v>10.818181818181818</v>
      </c>
      <c r="M438" s="1">
        <f>21*17</f>
        <v>357</v>
      </c>
    </row>
    <row r="439" spans="1:13" x14ac:dyDescent="0.25">
      <c r="A439" s="1">
        <v>2608</v>
      </c>
      <c r="B439" s="1" t="s">
        <v>3</v>
      </c>
      <c r="C439" s="1">
        <v>0</v>
      </c>
      <c r="D439" s="1">
        <v>195.230985</v>
      </c>
      <c r="E439" s="1" t="s">
        <v>9</v>
      </c>
      <c r="F439" s="74">
        <f t="shared" si="5"/>
        <v>630.5454545454545</v>
      </c>
      <c r="G439" s="48">
        <f t="shared" si="6"/>
        <v>0.55732028589965399</v>
      </c>
      <c r="H439" s="1" t="str">
        <f t="shared" si="7"/>
        <v>Rendah</v>
      </c>
      <c r="I439" s="6"/>
      <c r="J439" s="6"/>
      <c r="K439" s="74">
        <f t="shared" si="8"/>
        <v>630.5454545454545</v>
      </c>
      <c r="L439" s="74">
        <f t="shared" si="9"/>
        <v>18.545454545454547</v>
      </c>
      <c r="M439" s="1">
        <f>18*34</f>
        <v>612</v>
      </c>
    </row>
    <row r="440" spans="1:13" x14ac:dyDescent="0.25">
      <c r="A440" s="1">
        <v>2609</v>
      </c>
      <c r="B440" s="1" t="s">
        <v>3</v>
      </c>
      <c r="C440" s="1">
        <v>0</v>
      </c>
      <c r="D440" s="1">
        <v>101.498299</v>
      </c>
      <c r="E440" s="1" t="s">
        <v>9</v>
      </c>
      <c r="F440" s="74">
        <f t="shared" si="5"/>
        <v>597.57575757575762</v>
      </c>
      <c r="G440" s="48">
        <f t="shared" si="6"/>
        <v>0.30573017041582151</v>
      </c>
      <c r="H440" s="1" t="str">
        <f t="shared" si="7"/>
        <v>Rendah</v>
      </c>
      <c r="I440" s="6"/>
      <c r="J440" s="6"/>
      <c r="K440" s="74">
        <f t="shared" si="8"/>
        <v>597.57575757575762</v>
      </c>
      <c r="L440" s="74">
        <f t="shared" si="9"/>
        <v>17.575757575757574</v>
      </c>
      <c r="M440" s="1">
        <f>29*20</f>
        <v>580</v>
      </c>
    </row>
    <row r="441" spans="1:13" x14ac:dyDescent="0.25">
      <c r="A441" s="1">
        <v>2610</v>
      </c>
      <c r="B441" s="1" t="s">
        <v>3</v>
      </c>
      <c r="C441" s="1">
        <v>0</v>
      </c>
      <c r="D441" s="1">
        <v>141.875564</v>
      </c>
      <c r="E441" s="1" t="s">
        <v>9</v>
      </c>
      <c r="F441" s="74">
        <f t="shared" si="5"/>
        <v>587.27272727272725</v>
      </c>
      <c r="G441" s="48">
        <f t="shared" si="6"/>
        <v>0.43485079987616104</v>
      </c>
      <c r="H441" s="1" t="str">
        <f t="shared" si="7"/>
        <v>Rendah</v>
      </c>
      <c r="I441" s="6"/>
      <c r="J441" s="6"/>
      <c r="K441" s="74">
        <f t="shared" si="8"/>
        <v>587.27272727272725</v>
      </c>
      <c r="L441" s="74">
        <f t="shared" si="9"/>
        <v>17.272727272727273</v>
      </c>
      <c r="M441" s="1">
        <f>30*19</f>
        <v>570</v>
      </c>
    </row>
    <row r="442" spans="1:13" x14ac:dyDescent="0.25">
      <c r="A442" s="1">
        <v>2611</v>
      </c>
      <c r="B442" s="1" t="s">
        <v>3</v>
      </c>
      <c r="C442" s="1">
        <v>0</v>
      </c>
      <c r="D442" s="1">
        <v>425.243066</v>
      </c>
      <c r="E442" s="1" t="s">
        <v>9</v>
      </c>
      <c r="F442" s="74">
        <f t="shared" si="5"/>
        <v>332.78787878787881</v>
      </c>
      <c r="G442" s="48">
        <f t="shared" si="6"/>
        <v>2.3000763176470587</v>
      </c>
      <c r="H442" s="1" t="str">
        <f t="shared" si="7"/>
        <v>Tinggi</v>
      </c>
      <c r="I442" s="6"/>
      <c r="J442" s="6"/>
      <c r="K442" s="74">
        <f t="shared" si="8"/>
        <v>332.78787878787881</v>
      </c>
      <c r="L442" s="74">
        <f t="shared" si="9"/>
        <v>9.7878787878787872</v>
      </c>
      <c r="M442" s="1">
        <f>19*17</f>
        <v>323</v>
      </c>
    </row>
    <row r="443" spans="1:13" x14ac:dyDescent="0.25">
      <c r="A443" s="1">
        <v>2612</v>
      </c>
      <c r="B443" s="1" t="s">
        <v>3</v>
      </c>
      <c r="C443" s="1">
        <v>0</v>
      </c>
      <c r="D443" s="1">
        <v>233.19632799999999</v>
      </c>
      <c r="E443" s="1" t="s">
        <v>9</v>
      </c>
      <c r="F443" s="74">
        <f t="shared" si="5"/>
        <v>562.5454545454545</v>
      </c>
      <c r="G443" s="48">
        <f t="shared" si="6"/>
        <v>0.7461679531997415</v>
      </c>
      <c r="H443" s="1" t="str">
        <f t="shared" si="7"/>
        <v>Rendah</v>
      </c>
      <c r="I443" s="6"/>
      <c r="J443" s="6"/>
      <c r="K443" s="74">
        <f t="shared" si="8"/>
        <v>562.5454545454545</v>
      </c>
      <c r="L443" s="74">
        <f t="shared" si="9"/>
        <v>16.545454545454547</v>
      </c>
      <c r="M443" s="1">
        <f>26*21</f>
        <v>546</v>
      </c>
    </row>
    <row r="444" spans="1:13" x14ac:dyDescent="0.25">
      <c r="A444" s="1">
        <v>2613</v>
      </c>
      <c r="B444" s="1" t="s">
        <v>3</v>
      </c>
      <c r="C444" s="1">
        <v>0</v>
      </c>
      <c r="D444" s="1">
        <v>239.309394</v>
      </c>
      <c r="E444" s="1" t="s">
        <v>9</v>
      </c>
      <c r="F444" s="74">
        <f t="shared" si="5"/>
        <v>1186.909090909091</v>
      </c>
      <c r="G444" s="48">
        <f t="shared" si="6"/>
        <v>0.3629232537683823</v>
      </c>
      <c r="H444" s="1" t="str">
        <f t="shared" si="7"/>
        <v>Rendah</v>
      </c>
      <c r="I444" s="6"/>
      <c r="J444" s="6"/>
      <c r="K444" s="74">
        <f t="shared" si="8"/>
        <v>1186.909090909091</v>
      </c>
      <c r="L444" s="74">
        <f t="shared" si="9"/>
        <v>34.909090909090907</v>
      </c>
      <c r="M444" s="1">
        <f>36*32</f>
        <v>1152</v>
      </c>
    </row>
    <row r="445" spans="1:13" x14ac:dyDescent="0.25">
      <c r="A445" s="1">
        <v>2614</v>
      </c>
      <c r="B445" s="1" t="s">
        <v>3</v>
      </c>
      <c r="C445" s="1">
        <v>0</v>
      </c>
      <c r="D445" s="1">
        <v>419.77570500000002</v>
      </c>
      <c r="E445" s="1" t="s">
        <v>9</v>
      </c>
      <c r="F445" s="74">
        <f t="shared" si="5"/>
        <v>437.87878787878788</v>
      </c>
      <c r="G445" s="48">
        <f t="shared" si="6"/>
        <v>1.7255831748788928</v>
      </c>
      <c r="H445" s="1" t="str">
        <f t="shared" si="7"/>
        <v>Rendah</v>
      </c>
      <c r="I445" s="6"/>
      <c r="J445" s="6"/>
      <c r="K445" s="74">
        <f t="shared" si="8"/>
        <v>437.87878787878788</v>
      </c>
      <c r="L445" s="74">
        <f t="shared" si="9"/>
        <v>12.878787878787879</v>
      </c>
      <c r="M445" s="1">
        <f>17*25</f>
        <v>425</v>
      </c>
    </row>
    <row r="446" spans="1:13" x14ac:dyDescent="0.25">
      <c r="A446" s="1">
        <v>2615</v>
      </c>
      <c r="B446" s="1" t="s">
        <v>3</v>
      </c>
      <c r="C446" s="1">
        <v>0</v>
      </c>
      <c r="D446" s="1">
        <v>91.129215000000002</v>
      </c>
      <c r="E446" s="1" t="s">
        <v>9</v>
      </c>
      <c r="F446" s="74">
        <f t="shared" si="5"/>
        <v>1159.090909090909</v>
      </c>
      <c r="G446" s="48">
        <f t="shared" si="6"/>
        <v>0.14151831035294118</v>
      </c>
      <c r="H446" s="1" t="str">
        <f t="shared" si="7"/>
        <v>Rendah</v>
      </c>
      <c r="I446" s="6"/>
      <c r="J446" s="6"/>
      <c r="K446" s="74">
        <f t="shared" si="8"/>
        <v>1159.090909090909</v>
      </c>
      <c r="L446" s="74">
        <f t="shared" si="9"/>
        <v>34.090909090909093</v>
      </c>
      <c r="M446" s="1">
        <f>45*25</f>
        <v>1125</v>
      </c>
    </row>
    <row r="447" spans="1:13" x14ac:dyDescent="0.25">
      <c r="A447" s="1">
        <v>2616</v>
      </c>
      <c r="B447" s="1" t="s">
        <v>3</v>
      </c>
      <c r="C447" s="1">
        <v>0</v>
      </c>
      <c r="D447" s="1">
        <v>93.218152000000003</v>
      </c>
      <c r="E447" s="1" t="s">
        <v>9</v>
      </c>
      <c r="F447" s="74">
        <f t="shared" si="5"/>
        <v>1017.939393939394</v>
      </c>
      <c r="G447" s="48">
        <f t="shared" si="6"/>
        <v>0.16483562243391284</v>
      </c>
      <c r="H447" s="1" t="str">
        <f t="shared" si="7"/>
        <v>Rendah</v>
      </c>
      <c r="I447" s="6"/>
      <c r="J447" s="6"/>
      <c r="K447" s="74">
        <f t="shared" si="8"/>
        <v>1017.939393939394</v>
      </c>
      <c r="L447" s="74">
        <f t="shared" si="9"/>
        <v>29.939393939393938</v>
      </c>
      <c r="M447" s="1">
        <f>52*19</f>
        <v>988</v>
      </c>
    </row>
    <row r="448" spans="1:13" x14ac:dyDescent="0.25">
      <c r="A448" s="1">
        <v>2617</v>
      </c>
      <c r="B448" s="1" t="s">
        <v>3</v>
      </c>
      <c r="C448" s="1">
        <v>0</v>
      </c>
      <c r="D448" s="1">
        <v>224.294803</v>
      </c>
      <c r="E448" s="1" t="s">
        <v>9</v>
      </c>
      <c r="F448" s="74">
        <f t="shared" si="5"/>
        <v>750.06060606060601</v>
      </c>
      <c r="G448" s="48">
        <f t="shared" si="6"/>
        <v>0.53826403111667753</v>
      </c>
      <c r="H448" s="1" t="str">
        <f t="shared" si="7"/>
        <v>Rendah</v>
      </c>
      <c r="I448" s="6"/>
      <c r="J448" s="6"/>
      <c r="K448" s="74">
        <f t="shared" si="8"/>
        <v>750.06060606060601</v>
      </c>
      <c r="L448" s="74">
        <f t="shared" si="9"/>
        <v>22.060606060606062</v>
      </c>
      <c r="M448" s="1">
        <f>26*28</f>
        <v>728</v>
      </c>
    </row>
    <row r="449" spans="1:13" x14ac:dyDescent="0.25">
      <c r="A449" s="1">
        <v>2619</v>
      </c>
      <c r="B449" s="1" t="s">
        <v>3</v>
      </c>
      <c r="C449" s="1">
        <v>0</v>
      </c>
      <c r="D449" s="1">
        <v>61.540076999999997</v>
      </c>
      <c r="E449" s="1" t="s">
        <v>9</v>
      </c>
      <c r="F449" s="74">
        <f t="shared" si="5"/>
        <v>616.12121212121212</v>
      </c>
      <c r="G449" s="48">
        <f t="shared" si="6"/>
        <v>0.17978952261459766</v>
      </c>
      <c r="H449" s="1" t="str">
        <f t="shared" si="7"/>
        <v>Rendah</v>
      </c>
      <c r="I449" s="6"/>
      <c r="J449" s="6"/>
      <c r="K449" s="74">
        <f t="shared" si="8"/>
        <v>616.12121212121212</v>
      </c>
      <c r="L449" s="74">
        <f t="shared" si="9"/>
        <v>18.121212121212121</v>
      </c>
      <c r="M449" s="1">
        <f>23*26</f>
        <v>598</v>
      </c>
    </row>
    <row r="450" spans="1:13" x14ac:dyDescent="0.25">
      <c r="A450" s="1">
        <v>2620</v>
      </c>
      <c r="B450" s="1" t="s">
        <v>3</v>
      </c>
      <c r="C450" s="1">
        <v>0</v>
      </c>
      <c r="D450" s="1">
        <v>253.596025</v>
      </c>
      <c r="E450" s="1" t="s">
        <v>9</v>
      </c>
      <c r="F450" s="74">
        <f t="shared" si="5"/>
        <v>1071.5151515151515</v>
      </c>
      <c r="G450" s="48">
        <f t="shared" si="6"/>
        <v>0.42600689720022628</v>
      </c>
      <c r="H450" s="1" t="str">
        <f t="shared" si="7"/>
        <v>Rendah</v>
      </c>
      <c r="I450" s="6"/>
      <c r="J450" s="6"/>
      <c r="K450" s="74">
        <f t="shared" si="8"/>
        <v>1071.5151515151515</v>
      </c>
      <c r="L450" s="74">
        <f t="shared" si="9"/>
        <v>31.515151515151516</v>
      </c>
      <c r="M450" s="1">
        <f>52*20</f>
        <v>1040</v>
      </c>
    </row>
    <row r="451" spans="1:13" x14ac:dyDescent="0.25">
      <c r="A451" s="1">
        <v>2621</v>
      </c>
      <c r="B451" s="1" t="s">
        <v>3</v>
      </c>
      <c r="C451" s="1">
        <v>0</v>
      </c>
      <c r="D451" s="1">
        <v>237.62228300000001</v>
      </c>
      <c r="E451" s="1" t="s">
        <v>9</v>
      </c>
      <c r="F451" s="74">
        <f t="shared" si="5"/>
        <v>259.63636363636363</v>
      </c>
      <c r="G451" s="48">
        <f t="shared" si="6"/>
        <v>1.647381373739496</v>
      </c>
      <c r="H451" s="1" t="str">
        <f t="shared" si="7"/>
        <v>Rendah</v>
      </c>
      <c r="I451" s="6"/>
      <c r="J451" s="6"/>
      <c r="K451" s="74">
        <f t="shared" si="8"/>
        <v>259.63636363636363</v>
      </c>
      <c r="L451" s="74">
        <f t="shared" si="9"/>
        <v>7.6363636363636367</v>
      </c>
      <c r="M451" s="1">
        <f>18*14</f>
        <v>252</v>
      </c>
    </row>
    <row r="452" spans="1:13" x14ac:dyDescent="0.25">
      <c r="A452" s="1">
        <v>2622</v>
      </c>
      <c r="B452" s="1" t="s">
        <v>3</v>
      </c>
      <c r="C452" s="1">
        <v>0</v>
      </c>
      <c r="D452" s="1">
        <v>558.037149</v>
      </c>
      <c r="E452" s="1" t="s">
        <v>9</v>
      </c>
      <c r="F452" s="74">
        <f t="shared" si="5"/>
        <v>995.27272727272725</v>
      </c>
      <c r="G452" s="48">
        <f t="shared" si="6"/>
        <v>1.0092378105772744</v>
      </c>
      <c r="H452" s="1" t="str">
        <f t="shared" si="7"/>
        <v>Rendah</v>
      </c>
      <c r="I452" s="6"/>
      <c r="J452" s="6"/>
      <c r="K452" s="74">
        <f t="shared" si="8"/>
        <v>995.27272727272725</v>
      </c>
      <c r="L452" s="74">
        <f t="shared" si="9"/>
        <v>29.272727272727273</v>
      </c>
      <c r="M452" s="1">
        <f>23*42</f>
        <v>966</v>
      </c>
    </row>
    <row r="453" spans="1:13" x14ac:dyDescent="0.25">
      <c r="A453" s="1">
        <v>2623</v>
      </c>
      <c r="B453" s="1" t="s">
        <v>3</v>
      </c>
      <c r="C453" s="1">
        <v>0</v>
      </c>
      <c r="D453" s="1">
        <v>89.710920999999999</v>
      </c>
      <c r="E453" s="1" t="s">
        <v>9</v>
      </c>
      <c r="F453" s="74">
        <f t="shared" si="5"/>
        <v>401.81818181818181</v>
      </c>
      <c r="G453" s="48">
        <f t="shared" si="6"/>
        <v>0.40187245153846157</v>
      </c>
      <c r="H453" s="1" t="str">
        <f t="shared" si="7"/>
        <v>Rendah</v>
      </c>
      <c r="I453" s="6"/>
      <c r="J453" s="6"/>
      <c r="K453" s="74">
        <f t="shared" si="8"/>
        <v>401.81818181818181</v>
      </c>
      <c r="L453" s="74">
        <f t="shared" si="9"/>
        <v>11.818181818181818</v>
      </c>
      <c r="M453" s="1">
        <f>15*26</f>
        <v>390</v>
      </c>
    </row>
    <row r="454" spans="1:13" x14ac:dyDescent="0.25">
      <c r="A454" s="1">
        <v>2624</v>
      </c>
      <c r="B454" s="1" t="s">
        <v>3</v>
      </c>
      <c r="C454" s="1">
        <v>0</v>
      </c>
      <c r="D454" s="1">
        <v>236.35773699999999</v>
      </c>
      <c r="E454" s="1" t="s">
        <v>9</v>
      </c>
      <c r="F454" s="74">
        <f t="shared" si="5"/>
        <v>355.45454545454544</v>
      </c>
      <c r="G454" s="48">
        <f t="shared" si="6"/>
        <v>1.1969010722762148</v>
      </c>
      <c r="H454" s="1" t="str">
        <f t="shared" si="7"/>
        <v>Rendah</v>
      </c>
      <c r="I454" s="6"/>
      <c r="J454" s="6"/>
      <c r="K454" s="74">
        <f t="shared" si="8"/>
        <v>355.45454545454544</v>
      </c>
      <c r="L454" s="74">
        <f t="shared" si="9"/>
        <v>10.454545454545455</v>
      </c>
      <c r="M454" s="1">
        <f>23*15</f>
        <v>345</v>
      </c>
    </row>
    <row r="455" spans="1:13" x14ac:dyDescent="0.25">
      <c r="A455" s="1">
        <v>2625</v>
      </c>
      <c r="B455" s="1" t="s">
        <v>3</v>
      </c>
      <c r="C455" s="1">
        <v>0</v>
      </c>
      <c r="D455" s="1">
        <v>591.89074900000003</v>
      </c>
      <c r="E455" s="1" t="s">
        <v>9</v>
      </c>
      <c r="F455" s="74">
        <f t="shared" si="5"/>
        <v>352.36363636363637</v>
      </c>
      <c r="G455" s="48">
        <f t="shared" si="6"/>
        <v>3.0235905134674921</v>
      </c>
      <c r="H455" s="1" t="str">
        <f t="shared" si="7"/>
        <v>Tinggi</v>
      </c>
      <c r="I455" s="6"/>
      <c r="J455" s="6"/>
      <c r="K455" s="74">
        <f t="shared" si="8"/>
        <v>352.36363636363637</v>
      </c>
      <c r="L455" s="74">
        <f t="shared" si="9"/>
        <v>10.363636363636363</v>
      </c>
      <c r="M455" s="1">
        <f>18*19</f>
        <v>342</v>
      </c>
    </row>
    <row r="456" spans="1:13" x14ac:dyDescent="0.25">
      <c r="A456" s="1">
        <v>2626</v>
      </c>
      <c r="B456" s="1" t="s">
        <v>3</v>
      </c>
      <c r="C456" s="1">
        <v>0</v>
      </c>
      <c r="D456" s="1">
        <v>166.00064399999999</v>
      </c>
      <c r="E456" s="1" t="s">
        <v>9</v>
      </c>
      <c r="F456" s="74">
        <f t="shared" si="5"/>
        <v>313.21212121212119</v>
      </c>
      <c r="G456" s="48">
        <f t="shared" si="6"/>
        <v>0.95398976911764699</v>
      </c>
      <c r="H456" s="1" t="str">
        <f t="shared" si="7"/>
        <v>Rendah</v>
      </c>
      <c r="I456" s="6"/>
      <c r="J456" s="6"/>
      <c r="K456" s="74">
        <f t="shared" si="8"/>
        <v>313.21212121212119</v>
      </c>
      <c r="L456" s="74">
        <f t="shared" si="9"/>
        <v>9.2121212121212128</v>
      </c>
      <c r="M456" s="1">
        <f>16*19</f>
        <v>304</v>
      </c>
    </row>
    <row r="457" spans="1:13" x14ac:dyDescent="0.25">
      <c r="A457" s="1">
        <v>2627</v>
      </c>
      <c r="B457" s="1" t="s">
        <v>3</v>
      </c>
      <c r="C457" s="1">
        <v>0</v>
      </c>
      <c r="D457" s="1">
        <v>258.64326999999997</v>
      </c>
      <c r="E457" s="1" t="s">
        <v>9</v>
      </c>
      <c r="F457" s="74">
        <f t="shared" si="5"/>
        <v>401.81818181818181</v>
      </c>
      <c r="G457" s="48">
        <f t="shared" si="6"/>
        <v>1.1586282230769229</v>
      </c>
      <c r="H457" s="1" t="str">
        <f t="shared" si="7"/>
        <v>Rendah</v>
      </c>
      <c r="I457" s="6"/>
      <c r="J457" s="6"/>
      <c r="K457" s="74">
        <f t="shared" si="8"/>
        <v>401.81818181818181</v>
      </c>
      <c r="L457" s="74">
        <f t="shared" si="9"/>
        <v>11.818181818181818</v>
      </c>
      <c r="M457" s="1">
        <f>30*13</f>
        <v>390</v>
      </c>
    </row>
    <row r="458" spans="1:13" x14ac:dyDescent="0.25">
      <c r="A458" s="1">
        <v>2628</v>
      </c>
      <c r="B458" s="1" t="s">
        <v>3</v>
      </c>
      <c r="C458" s="1">
        <v>0</v>
      </c>
      <c r="D458" s="1">
        <v>183.36870200000001</v>
      </c>
      <c r="E458" s="1" t="s">
        <v>9</v>
      </c>
      <c r="F458" s="74">
        <f t="shared" si="5"/>
        <v>1285.8181818181818</v>
      </c>
      <c r="G458" s="48">
        <f t="shared" si="6"/>
        <v>0.25669543973416292</v>
      </c>
      <c r="H458" s="1" t="str">
        <f t="shared" si="7"/>
        <v>Rendah</v>
      </c>
      <c r="I458" s="6"/>
      <c r="J458" s="6"/>
      <c r="K458" s="74">
        <f t="shared" si="8"/>
        <v>1285.8181818181818</v>
      </c>
      <c r="L458" s="74">
        <f t="shared" si="9"/>
        <v>37.81818181818182</v>
      </c>
      <c r="M458" s="1">
        <f>39*32</f>
        <v>1248</v>
      </c>
    </row>
    <row r="459" spans="1:13" x14ac:dyDescent="0.25">
      <c r="A459" s="1">
        <v>2629</v>
      </c>
      <c r="B459" s="1" t="s">
        <v>3</v>
      </c>
      <c r="C459" s="1">
        <v>0</v>
      </c>
      <c r="D459" s="1">
        <v>248.01652300000001</v>
      </c>
      <c r="E459" s="1" t="s">
        <v>9</v>
      </c>
      <c r="F459" s="74">
        <f t="shared" si="5"/>
        <v>367.81818181818181</v>
      </c>
      <c r="G459" s="48">
        <f t="shared" si="6"/>
        <v>1.2137239632723678</v>
      </c>
      <c r="H459" s="1" t="str">
        <f t="shared" si="7"/>
        <v>Rendah</v>
      </c>
      <c r="I459" s="6"/>
      <c r="J459" s="6"/>
      <c r="K459" s="74">
        <f t="shared" si="8"/>
        <v>367.81818181818181</v>
      </c>
      <c r="L459" s="74">
        <f t="shared" si="9"/>
        <v>10.818181818181818</v>
      </c>
      <c r="M459" s="1">
        <f>21*17</f>
        <v>357</v>
      </c>
    </row>
    <row r="460" spans="1:13" x14ac:dyDescent="0.25">
      <c r="A460" s="1">
        <v>2630</v>
      </c>
      <c r="B460" s="1" t="s">
        <v>3</v>
      </c>
      <c r="C460" s="1">
        <v>0</v>
      </c>
      <c r="D460" s="1">
        <v>500.78540199999998</v>
      </c>
      <c r="E460" s="1" t="s">
        <v>9</v>
      </c>
      <c r="F460" s="74">
        <f t="shared" si="5"/>
        <v>630.5454545454545</v>
      </c>
      <c r="G460" s="48">
        <f t="shared" si="6"/>
        <v>1.4295777046712803</v>
      </c>
      <c r="H460" s="1" t="str">
        <f t="shared" si="7"/>
        <v>Rendah</v>
      </c>
      <c r="I460" s="6"/>
      <c r="J460" s="6"/>
      <c r="K460" s="74">
        <f t="shared" si="8"/>
        <v>630.5454545454545</v>
      </c>
      <c r="L460" s="74">
        <f t="shared" si="9"/>
        <v>18.545454545454547</v>
      </c>
      <c r="M460" s="1">
        <f>18*34</f>
        <v>612</v>
      </c>
    </row>
    <row r="461" spans="1:13" x14ac:dyDescent="0.25">
      <c r="A461" s="1">
        <v>2631</v>
      </c>
      <c r="B461" s="1" t="s">
        <v>3</v>
      </c>
      <c r="C461" s="1">
        <v>0</v>
      </c>
      <c r="D461" s="1">
        <v>313.470889</v>
      </c>
      <c r="E461" s="1" t="s">
        <v>9</v>
      </c>
      <c r="F461" s="74">
        <f t="shared" si="5"/>
        <v>597.57575757575762</v>
      </c>
      <c r="G461" s="48">
        <f t="shared" si="6"/>
        <v>0.94422772852941161</v>
      </c>
      <c r="H461" s="1" t="str">
        <f t="shared" si="7"/>
        <v>Rendah</v>
      </c>
      <c r="I461" s="6"/>
      <c r="J461" s="6"/>
      <c r="K461" s="74">
        <f t="shared" si="8"/>
        <v>597.57575757575762</v>
      </c>
      <c r="L461" s="74">
        <f t="shared" si="9"/>
        <v>17.575757575757574</v>
      </c>
      <c r="M461" s="1">
        <f>29*20</f>
        <v>580</v>
      </c>
    </row>
    <row r="462" spans="1:13" x14ac:dyDescent="0.25">
      <c r="A462" s="1">
        <v>2632</v>
      </c>
      <c r="B462" s="1" t="s">
        <v>3</v>
      </c>
      <c r="C462" s="1">
        <v>0</v>
      </c>
      <c r="D462" s="1">
        <v>360.62223799999998</v>
      </c>
      <c r="E462" s="1" t="s">
        <v>9</v>
      </c>
      <c r="F462" s="74">
        <f t="shared" si="5"/>
        <v>587.27272727272725</v>
      </c>
      <c r="G462" s="48">
        <f t="shared" si="6"/>
        <v>1.1053127418575852</v>
      </c>
      <c r="H462" s="1" t="str">
        <f t="shared" si="7"/>
        <v>Rendah</v>
      </c>
      <c r="I462" s="6"/>
      <c r="J462" s="6"/>
      <c r="K462" s="74">
        <f t="shared" si="8"/>
        <v>587.27272727272725</v>
      </c>
      <c r="L462" s="74">
        <f t="shared" si="9"/>
        <v>17.272727272727273</v>
      </c>
      <c r="M462" s="1">
        <f>30*19</f>
        <v>570</v>
      </c>
    </row>
    <row r="463" spans="1:13" x14ac:dyDescent="0.25">
      <c r="A463" s="1">
        <v>2633</v>
      </c>
      <c r="B463" s="1" t="s">
        <v>3</v>
      </c>
      <c r="C463" s="1">
        <v>0</v>
      </c>
      <c r="D463" s="1">
        <v>179.461219</v>
      </c>
      <c r="E463" s="1" t="s">
        <v>9</v>
      </c>
      <c r="F463" s="74">
        <f t="shared" si="5"/>
        <v>332.78787878787881</v>
      </c>
      <c r="G463" s="48">
        <f t="shared" si="6"/>
        <v>0.97067896636313955</v>
      </c>
      <c r="H463" s="1" t="str">
        <f t="shared" si="7"/>
        <v>Rendah</v>
      </c>
      <c r="I463" s="6"/>
      <c r="J463" s="6"/>
      <c r="K463" s="74">
        <f t="shared" si="8"/>
        <v>332.78787878787881</v>
      </c>
      <c r="L463" s="74">
        <f t="shared" si="9"/>
        <v>9.7878787878787872</v>
      </c>
      <c r="M463" s="1">
        <f>19*17</f>
        <v>323</v>
      </c>
    </row>
    <row r="464" spans="1:13" x14ac:dyDescent="0.25">
      <c r="A464" s="1">
        <v>2634</v>
      </c>
      <c r="B464" s="1" t="s">
        <v>3</v>
      </c>
      <c r="C464" s="1">
        <v>0</v>
      </c>
      <c r="D464" s="1">
        <v>128.909133</v>
      </c>
      <c r="E464" s="1" t="s">
        <v>9</v>
      </c>
      <c r="F464" s="74">
        <f t="shared" si="5"/>
        <v>562.5454545454545</v>
      </c>
      <c r="G464" s="48">
        <f t="shared" si="6"/>
        <v>0.41247589421460895</v>
      </c>
      <c r="H464" s="1" t="str">
        <f t="shared" si="7"/>
        <v>Rendah</v>
      </c>
      <c r="I464" s="6"/>
      <c r="J464" s="6"/>
      <c r="K464" s="74">
        <f t="shared" si="8"/>
        <v>562.5454545454545</v>
      </c>
      <c r="L464" s="74">
        <f t="shared" si="9"/>
        <v>16.545454545454547</v>
      </c>
      <c r="M464" s="1">
        <f>26*21</f>
        <v>546</v>
      </c>
    </row>
    <row r="465" spans="1:13" x14ac:dyDescent="0.25">
      <c r="A465" s="1">
        <v>2635</v>
      </c>
      <c r="B465" s="1" t="s">
        <v>3</v>
      </c>
      <c r="C465" s="1">
        <v>0</v>
      </c>
      <c r="D465" s="1">
        <v>667.58576100000005</v>
      </c>
      <c r="E465" s="1" t="s">
        <v>9</v>
      </c>
      <c r="F465" s="74">
        <f t="shared" si="5"/>
        <v>1186.909090909091</v>
      </c>
      <c r="G465" s="48">
        <f t="shared" si="6"/>
        <v>1.0124232588694853</v>
      </c>
      <c r="H465" s="1" t="str">
        <f t="shared" si="7"/>
        <v>Rendah</v>
      </c>
      <c r="I465" s="6"/>
      <c r="J465" s="6"/>
      <c r="K465" s="74">
        <f t="shared" si="8"/>
        <v>1186.909090909091</v>
      </c>
      <c r="L465" s="74">
        <f t="shared" si="9"/>
        <v>34.909090909090907</v>
      </c>
      <c r="M465" s="1">
        <f>36*32</f>
        <v>1152</v>
      </c>
    </row>
    <row r="466" spans="1:13" x14ac:dyDescent="0.25">
      <c r="A466" s="1">
        <v>2636</v>
      </c>
      <c r="B466" s="1" t="s">
        <v>3</v>
      </c>
      <c r="C466" s="1">
        <v>0</v>
      </c>
      <c r="D466" s="1">
        <v>229.35482500000001</v>
      </c>
      <c r="E466" s="1" t="s">
        <v>9</v>
      </c>
      <c r="F466" s="74">
        <f t="shared" si="5"/>
        <v>437.87878787878788</v>
      </c>
      <c r="G466" s="48">
        <f t="shared" si="6"/>
        <v>0.94281498996539792</v>
      </c>
      <c r="H466" s="1" t="str">
        <f t="shared" si="7"/>
        <v>Rendah</v>
      </c>
      <c r="I466" s="6"/>
      <c r="J466" s="6"/>
      <c r="K466" s="74">
        <f t="shared" si="8"/>
        <v>437.87878787878788</v>
      </c>
      <c r="L466" s="74">
        <f t="shared" si="9"/>
        <v>12.878787878787879</v>
      </c>
      <c r="M466" s="1">
        <f>17*25</f>
        <v>425</v>
      </c>
    </row>
    <row r="467" spans="1:13" x14ac:dyDescent="0.25">
      <c r="A467" s="1">
        <v>2637</v>
      </c>
      <c r="B467" s="1" t="s">
        <v>3</v>
      </c>
      <c r="C467" s="1">
        <v>0</v>
      </c>
      <c r="D467" s="1">
        <v>21.238702</v>
      </c>
      <c r="E467" s="1" t="s">
        <v>9</v>
      </c>
      <c r="F467" s="74">
        <f t="shared" si="5"/>
        <v>1159.090909090909</v>
      </c>
      <c r="G467" s="48">
        <f t="shared" si="6"/>
        <v>3.2982454870588242E-2</v>
      </c>
      <c r="H467" s="1" t="str">
        <f t="shared" si="7"/>
        <v>Rendah</v>
      </c>
      <c r="I467" s="6"/>
      <c r="J467" s="6"/>
      <c r="K467" s="74">
        <f t="shared" si="8"/>
        <v>1159.090909090909</v>
      </c>
      <c r="L467" s="74">
        <f t="shared" si="9"/>
        <v>34.090909090909093</v>
      </c>
      <c r="M467" s="1">
        <f>45*25</f>
        <v>1125</v>
      </c>
    </row>
    <row r="468" spans="1:13" x14ac:dyDescent="0.25">
      <c r="A468" s="1">
        <v>2638</v>
      </c>
      <c r="B468" s="1" t="s">
        <v>3</v>
      </c>
      <c r="C468" s="1">
        <v>0</v>
      </c>
      <c r="D468" s="1">
        <v>369.21093000000002</v>
      </c>
      <c r="E468" s="1" t="s">
        <v>9</v>
      </c>
      <c r="F468" s="74">
        <f t="shared" si="5"/>
        <v>989.09090909090912</v>
      </c>
      <c r="G468" s="48">
        <f t="shared" si="6"/>
        <v>0.67190959687500007</v>
      </c>
      <c r="H468" s="1" t="str">
        <f t="shared" si="7"/>
        <v>Rendah</v>
      </c>
      <c r="I468" s="6"/>
      <c r="J468" s="6"/>
      <c r="K468" s="74">
        <f t="shared" si="8"/>
        <v>989.09090909090912</v>
      </c>
      <c r="L468" s="74">
        <f t="shared" si="9"/>
        <v>29.09090909090909</v>
      </c>
      <c r="M468" s="1">
        <f>48*20</f>
        <v>960</v>
      </c>
    </row>
    <row r="469" spans="1:13" x14ac:dyDescent="0.25">
      <c r="A469" s="1">
        <v>2639</v>
      </c>
      <c r="B469" s="1" t="s">
        <v>3</v>
      </c>
      <c r="C469" s="1">
        <v>0</v>
      </c>
      <c r="D469" s="1">
        <v>257.579813</v>
      </c>
      <c r="E469" s="1" t="s">
        <v>9</v>
      </c>
      <c r="F469" s="74">
        <f t="shared" si="5"/>
        <v>1115.8181818181818</v>
      </c>
      <c r="G469" s="48">
        <f t="shared" si="6"/>
        <v>0.41551900744663522</v>
      </c>
      <c r="H469" s="1" t="str">
        <f t="shared" si="7"/>
        <v>Rendah</v>
      </c>
      <c r="I469" s="6"/>
      <c r="J469" s="6"/>
      <c r="K469" s="74">
        <f t="shared" si="8"/>
        <v>1115.8181818181818</v>
      </c>
      <c r="L469" s="74">
        <f t="shared" si="9"/>
        <v>32.81818181818182</v>
      </c>
      <c r="M469" s="1">
        <f>57*19</f>
        <v>1083</v>
      </c>
    </row>
    <row r="470" spans="1:13" x14ac:dyDescent="0.25">
      <c r="A470" s="1">
        <v>2640</v>
      </c>
      <c r="B470" s="1" t="s">
        <v>3</v>
      </c>
      <c r="C470" s="1">
        <v>0</v>
      </c>
      <c r="D470" s="1">
        <v>874.62997299999995</v>
      </c>
      <c r="E470" s="1" t="s">
        <v>9</v>
      </c>
      <c r="F470" s="74">
        <f t="shared" si="5"/>
        <v>879.87878787878788</v>
      </c>
      <c r="G470" s="48">
        <f t="shared" si="6"/>
        <v>1.7892623087270974</v>
      </c>
      <c r="H470" s="1" t="str">
        <f t="shared" si="7"/>
        <v>Rendah</v>
      </c>
      <c r="I470" s="6"/>
      <c r="J470" s="6"/>
      <c r="K470" s="74">
        <f t="shared" si="8"/>
        <v>879.87878787878788</v>
      </c>
      <c r="L470" s="74">
        <f t="shared" si="9"/>
        <v>25.878787878787879</v>
      </c>
      <c r="M470" s="1">
        <f>61*14</f>
        <v>854</v>
      </c>
    </row>
    <row r="471" spans="1:13" x14ac:dyDescent="0.25">
      <c r="A471" s="1">
        <v>2641</v>
      </c>
      <c r="B471" s="1" t="s">
        <v>3</v>
      </c>
      <c r="C471" s="1">
        <v>0</v>
      </c>
      <c r="D471" s="1">
        <v>157.828217</v>
      </c>
      <c r="E471" s="1" t="s">
        <v>9</v>
      </c>
      <c r="F471" s="74">
        <f t="shared" si="5"/>
        <v>508.969696969697</v>
      </c>
      <c r="G471" s="48">
        <f t="shared" si="6"/>
        <v>0.55816837876875447</v>
      </c>
      <c r="H471" s="1" t="str">
        <f t="shared" si="7"/>
        <v>Rendah</v>
      </c>
      <c r="I471" s="6"/>
      <c r="J471" s="6"/>
      <c r="K471" s="74">
        <f t="shared" si="8"/>
        <v>508.969696969697</v>
      </c>
      <c r="L471" s="74">
        <f t="shared" si="9"/>
        <v>14.969696969696969</v>
      </c>
      <c r="M471" s="1">
        <f>38*13</f>
        <v>494</v>
      </c>
    </row>
    <row r="472" spans="1:13" x14ac:dyDescent="0.25">
      <c r="A472" s="1">
        <v>2642</v>
      </c>
      <c r="B472" s="1" t="s">
        <v>3</v>
      </c>
      <c r="C472" s="1">
        <v>0</v>
      </c>
      <c r="D472" s="1">
        <v>205.91859099999999</v>
      </c>
      <c r="E472" s="1" t="s">
        <v>9</v>
      </c>
      <c r="F472" s="74">
        <f t="shared" si="5"/>
        <v>494.54545454545456</v>
      </c>
      <c r="G472" s="48">
        <f t="shared" si="6"/>
        <v>0.74948310694852938</v>
      </c>
      <c r="H472" s="1" t="str">
        <f t="shared" si="7"/>
        <v>Rendah</v>
      </c>
      <c r="I472" s="6"/>
      <c r="J472" s="6"/>
      <c r="K472" s="74">
        <f t="shared" si="8"/>
        <v>494.54545454545456</v>
      </c>
      <c r="L472" s="74">
        <f t="shared" si="9"/>
        <v>14.545454545454545</v>
      </c>
      <c r="M472" s="1">
        <f>30*16</f>
        <v>480</v>
      </c>
    </row>
    <row r="473" spans="1:13" x14ac:dyDescent="0.25">
      <c r="A473" s="1">
        <v>2643</v>
      </c>
      <c r="B473" s="1" t="s">
        <v>3</v>
      </c>
      <c r="C473" s="1">
        <v>0</v>
      </c>
      <c r="D473" s="1">
        <v>153.50726900000001</v>
      </c>
      <c r="E473" s="1" t="s">
        <v>9</v>
      </c>
      <c r="F473" s="74">
        <f t="shared" si="5"/>
        <v>576.969696969697</v>
      </c>
      <c r="G473" s="48">
        <f t="shared" si="6"/>
        <v>0.47890397996848744</v>
      </c>
      <c r="H473" s="1" t="str">
        <f t="shared" si="7"/>
        <v>Rendah</v>
      </c>
      <c r="I473" s="6"/>
      <c r="J473" s="6"/>
      <c r="K473" s="74">
        <f t="shared" si="8"/>
        <v>576.969696969697</v>
      </c>
      <c r="L473" s="74">
        <f t="shared" si="9"/>
        <v>16.969696969696969</v>
      </c>
      <c r="M473" s="1">
        <f>35*16</f>
        <v>560</v>
      </c>
    </row>
    <row r="474" spans="1:13" x14ac:dyDescent="0.25">
      <c r="A474" s="1">
        <v>2644</v>
      </c>
      <c r="B474" s="1" t="s">
        <v>3</v>
      </c>
      <c r="C474" s="1">
        <v>0</v>
      </c>
      <c r="D474" s="1">
        <v>509.08864999999997</v>
      </c>
      <c r="E474" s="1" t="s">
        <v>9</v>
      </c>
      <c r="F474" s="74">
        <f t="shared" si="5"/>
        <v>549.15151515151513</v>
      </c>
      <c r="G474" s="48">
        <f t="shared" si="6"/>
        <v>1.6686825852554905</v>
      </c>
      <c r="H474" s="1" t="str">
        <f t="shared" si="7"/>
        <v>Rendah</v>
      </c>
      <c r="I474" s="6"/>
      <c r="J474" s="6"/>
      <c r="K474" s="74">
        <f t="shared" si="8"/>
        <v>549.15151515151513</v>
      </c>
      <c r="L474" s="74">
        <f t="shared" si="9"/>
        <v>16.151515151515152</v>
      </c>
      <c r="M474" s="1">
        <f>41*13</f>
        <v>533</v>
      </c>
    </row>
    <row r="475" spans="1:13" x14ac:dyDescent="0.25">
      <c r="A475" s="1">
        <v>2645</v>
      </c>
      <c r="B475" s="1" t="s">
        <v>3</v>
      </c>
      <c r="C475" s="1">
        <v>0</v>
      </c>
      <c r="D475" s="1">
        <v>707.30657499999995</v>
      </c>
      <c r="E475" s="1" t="s">
        <v>9</v>
      </c>
      <c r="F475" s="74">
        <f t="shared" si="5"/>
        <v>589.33333333333337</v>
      </c>
      <c r="G475" s="48">
        <f t="shared" si="6"/>
        <v>2.160325511877828</v>
      </c>
      <c r="H475" s="1" t="str">
        <f t="shared" si="7"/>
        <v>Tinggi</v>
      </c>
      <c r="I475" s="6"/>
      <c r="J475" s="6"/>
      <c r="K475" s="74">
        <f t="shared" si="8"/>
        <v>589.33333333333337</v>
      </c>
      <c r="L475" s="74">
        <f t="shared" si="9"/>
        <v>17.333333333333332</v>
      </c>
      <c r="M475" s="1">
        <f>44*13</f>
        <v>572</v>
      </c>
    </row>
    <row r="476" spans="1:13" x14ac:dyDescent="0.25">
      <c r="A476" s="1">
        <v>2646</v>
      </c>
      <c r="B476" s="1" t="s">
        <v>3</v>
      </c>
      <c r="C476" s="1">
        <v>0</v>
      </c>
      <c r="D476" s="1">
        <v>249.73327900000001</v>
      </c>
      <c r="E476" s="1" t="s">
        <v>9</v>
      </c>
      <c r="F476" s="74">
        <f t="shared" si="5"/>
        <v>479.09090909090907</v>
      </c>
      <c r="G476" s="48">
        <f t="shared" si="6"/>
        <v>0.93827683571157505</v>
      </c>
      <c r="H476" s="1" t="str">
        <f t="shared" si="7"/>
        <v>Rendah</v>
      </c>
      <c r="I476" s="6"/>
      <c r="J476" s="6"/>
      <c r="K476" s="74">
        <f t="shared" si="8"/>
        <v>479.09090909090907</v>
      </c>
      <c r="L476" s="74">
        <f t="shared" si="9"/>
        <v>14.090909090909092</v>
      </c>
      <c r="M476" s="1">
        <f>15*31</f>
        <v>465</v>
      </c>
    </row>
    <row r="477" spans="1:13" x14ac:dyDescent="0.25">
      <c r="A477" s="1">
        <v>2647</v>
      </c>
      <c r="B477" s="1" t="s">
        <v>3</v>
      </c>
      <c r="C477" s="1">
        <v>0</v>
      </c>
      <c r="D477" s="1">
        <v>1570.7412690000001</v>
      </c>
      <c r="E477" s="1" t="s">
        <v>9</v>
      </c>
      <c r="F477" s="74">
        <f t="shared" si="5"/>
        <v>865.4545454545455</v>
      </c>
      <c r="G477" s="48">
        <f t="shared" si="6"/>
        <v>3.2668778493907564</v>
      </c>
      <c r="H477" s="1" t="str">
        <f t="shared" si="7"/>
        <v>Tinggi</v>
      </c>
      <c r="I477" s="6"/>
      <c r="J477" s="6"/>
      <c r="K477" s="74">
        <f t="shared" si="8"/>
        <v>865.4545454545455</v>
      </c>
      <c r="L477" s="74">
        <f t="shared" si="9"/>
        <v>25.454545454545453</v>
      </c>
      <c r="M477" s="1">
        <f>35*24</f>
        <v>840</v>
      </c>
    </row>
    <row r="478" spans="1:13" x14ac:dyDescent="0.25">
      <c r="A478" s="1">
        <v>2648</v>
      </c>
      <c r="B478" s="1" t="s">
        <v>3</v>
      </c>
      <c r="C478" s="1">
        <v>0</v>
      </c>
      <c r="D478" s="1">
        <v>270.52165400000001</v>
      </c>
      <c r="E478" s="1" t="s">
        <v>9</v>
      </c>
      <c r="F478" s="74">
        <f t="shared" si="5"/>
        <v>2271.818181818182</v>
      </c>
      <c r="G478" s="48">
        <f t="shared" si="6"/>
        <v>0.21433888552220887</v>
      </c>
      <c r="H478" s="1" t="str">
        <f t="shared" si="7"/>
        <v>Rendah</v>
      </c>
      <c r="I478" s="6"/>
      <c r="J478" s="6"/>
      <c r="K478" s="74">
        <f t="shared" si="8"/>
        <v>2271.818181818182</v>
      </c>
      <c r="L478" s="74">
        <f t="shared" si="9"/>
        <v>66.818181818181813</v>
      </c>
      <c r="M478" s="1">
        <f>45*49</f>
        <v>2205</v>
      </c>
    </row>
    <row r="479" spans="1:13" x14ac:dyDescent="0.25">
      <c r="A479" s="1">
        <v>2649</v>
      </c>
      <c r="B479" s="1" t="s">
        <v>3</v>
      </c>
      <c r="C479" s="1">
        <v>0</v>
      </c>
      <c r="D479" s="1">
        <v>58.018428999999998</v>
      </c>
      <c r="E479" s="1" t="s">
        <v>9</v>
      </c>
      <c r="F479" s="74">
        <f t="shared" si="5"/>
        <v>606.84848484848487</v>
      </c>
      <c r="G479" s="48">
        <f t="shared" si="6"/>
        <v>0.17209101580944772</v>
      </c>
      <c r="H479" s="1" t="str">
        <f t="shared" si="7"/>
        <v>Rendah</v>
      </c>
      <c r="I479" s="6"/>
      <c r="J479" s="6"/>
      <c r="K479" s="74">
        <f t="shared" si="8"/>
        <v>606.84848484848487</v>
      </c>
      <c r="L479" s="74">
        <f t="shared" si="9"/>
        <v>17.848484848484848</v>
      </c>
      <c r="M479" s="1">
        <f>19*31</f>
        <v>589</v>
      </c>
    </row>
    <row r="480" spans="1:13" x14ac:dyDescent="0.25">
      <c r="A480" s="1">
        <v>2650</v>
      </c>
      <c r="B480" s="1" t="s">
        <v>3</v>
      </c>
      <c r="C480" s="1">
        <v>0</v>
      </c>
      <c r="D480" s="1">
        <v>89.806127000000004</v>
      </c>
      <c r="E480" s="1" t="s">
        <v>9</v>
      </c>
      <c r="F480" s="74">
        <f t="shared" si="5"/>
        <v>360.60606060606062</v>
      </c>
      <c r="G480" s="48">
        <f t="shared" si="6"/>
        <v>0.44827596166386557</v>
      </c>
      <c r="H480" s="1" t="str">
        <f t="shared" si="7"/>
        <v>Rendah</v>
      </c>
      <c r="I480" s="6"/>
      <c r="J480" s="6"/>
      <c r="K480" s="74">
        <f t="shared" si="8"/>
        <v>360.60606060606062</v>
      </c>
      <c r="L480" s="74">
        <f t="shared" si="9"/>
        <v>10.606060606060606</v>
      </c>
      <c r="M480" s="1">
        <f>14*25</f>
        <v>350</v>
      </c>
    </row>
    <row r="481" spans="1:13" x14ac:dyDescent="0.25">
      <c r="A481" s="1">
        <v>2651</v>
      </c>
      <c r="B481" s="1" t="s">
        <v>3</v>
      </c>
      <c r="C481" s="1">
        <v>0</v>
      </c>
      <c r="D481" s="1">
        <v>466.12996500000003</v>
      </c>
      <c r="E481" s="1" t="s">
        <v>9</v>
      </c>
      <c r="F481" s="74">
        <f t="shared" si="5"/>
        <v>247.27272727272728</v>
      </c>
      <c r="G481" s="48">
        <f t="shared" si="6"/>
        <v>3.3931519511029413</v>
      </c>
      <c r="H481" s="1" t="str">
        <f t="shared" si="7"/>
        <v>Tinggi</v>
      </c>
      <c r="I481" s="6"/>
      <c r="J481" s="6"/>
      <c r="K481" s="74">
        <f t="shared" si="8"/>
        <v>247.27272727272728</v>
      </c>
      <c r="L481" s="74">
        <f t="shared" si="9"/>
        <v>7.2727272727272725</v>
      </c>
      <c r="M481" s="1">
        <f>240</f>
        <v>240</v>
      </c>
    </row>
    <row r="482" spans="1:13" x14ac:dyDescent="0.25">
      <c r="A482" s="1">
        <v>2652</v>
      </c>
      <c r="B482" s="1" t="s">
        <v>3</v>
      </c>
      <c r="C482" s="1">
        <v>0</v>
      </c>
      <c r="D482" s="1">
        <v>319.51640099999997</v>
      </c>
      <c r="E482" s="1" t="s">
        <v>9</v>
      </c>
      <c r="F482" s="74">
        <f t="shared" si="5"/>
        <v>262.72727272727275</v>
      </c>
      <c r="G482" s="48">
        <f t="shared" si="6"/>
        <v>2.1890743044290657</v>
      </c>
      <c r="H482" s="1" t="str">
        <f t="shared" si="7"/>
        <v>Tinggi</v>
      </c>
      <c r="I482" s="6"/>
      <c r="J482" s="6"/>
      <c r="K482" s="74">
        <f t="shared" si="8"/>
        <v>262.72727272727275</v>
      </c>
      <c r="L482" s="74">
        <f t="shared" si="9"/>
        <v>7.7272727272727275</v>
      </c>
      <c r="M482" s="1">
        <f>17*15</f>
        <v>255</v>
      </c>
    </row>
    <row r="483" spans="1:13" x14ac:dyDescent="0.25">
      <c r="A483" s="1">
        <v>2653</v>
      </c>
      <c r="B483" s="1" t="s">
        <v>3</v>
      </c>
      <c r="C483" s="1">
        <v>0</v>
      </c>
      <c r="D483" s="1">
        <v>89.549909999999997</v>
      </c>
      <c r="E483" s="1" t="s">
        <v>9</v>
      </c>
      <c r="F483" s="74">
        <f t="shared" si="5"/>
        <v>473.93939393939394</v>
      </c>
      <c r="G483" s="48">
        <f t="shared" si="6"/>
        <v>0.3401064356777494</v>
      </c>
      <c r="H483" s="1" t="str">
        <f t="shared" si="7"/>
        <v>Rendah</v>
      </c>
      <c r="I483" s="6"/>
      <c r="J483" s="6"/>
      <c r="K483" s="74">
        <f t="shared" si="8"/>
        <v>473.93939393939394</v>
      </c>
      <c r="L483" s="74">
        <f t="shared" si="9"/>
        <v>13.939393939393939</v>
      </c>
      <c r="M483" s="1">
        <f>23*20</f>
        <v>460</v>
      </c>
    </row>
    <row r="484" spans="1:13" x14ac:dyDescent="0.25">
      <c r="A484" s="1">
        <v>2654</v>
      </c>
      <c r="B484" s="1" t="s">
        <v>3</v>
      </c>
      <c r="C484" s="1">
        <v>0</v>
      </c>
      <c r="D484" s="1">
        <v>892.709069</v>
      </c>
      <c r="E484" s="1" t="s">
        <v>9</v>
      </c>
      <c r="F484" s="74">
        <f t="shared" si="5"/>
        <v>340</v>
      </c>
      <c r="G484" s="48">
        <f t="shared" si="6"/>
        <v>4.7261068358823533</v>
      </c>
      <c r="H484" s="1" t="str">
        <f t="shared" si="7"/>
        <v>Tinggi</v>
      </c>
      <c r="I484" s="6"/>
      <c r="J484" s="6"/>
      <c r="K484" s="74">
        <f t="shared" si="8"/>
        <v>340</v>
      </c>
      <c r="L484" s="74">
        <f t="shared" si="9"/>
        <v>10</v>
      </c>
      <c r="M484" s="1">
        <f>22*15</f>
        <v>330</v>
      </c>
    </row>
    <row r="485" spans="1:13" x14ac:dyDescent="0.25">
      <c r="A485" s="1">
        <v>2655</v>
      </c>
      <c r="B485" s="1" t="s">
        <v>3</v>
      </c>
      <c r="C485" s="1">
        <v>0</v>
      </c>
      <c r="D485" s="1">
        <v>181.86780300000001</v>
      </c>
      <c r="E485" s="1" t="s">
        <v>9</v>
      </c>
      <c r="F485" s="74">
        <f t="shared" ref="F485:F548" si="10">K485</f>
        <v>1020</v>
      </c>
      <c r="G485" s="48">
        <f t="shared" ref="G485:G548" si="11">(D485*1.8)/F485</f>
        <v>0.32094318176470588</v>
      </c>
      <c r="H485" s="1" t="str">
        <f t="shared" ref="H485:H548" si="12">IF(G485&gt;2,"Tinggi",IF(AND(G485&gt;1.8,G485&lt;2),"Sedang",IF(AND(G485&gt;0,G485&lt;1.8),"Rendah","Rendah")))</f>
        <v>Rendah</v>
      </c>
      <c r="I485" s="6"/>
      <c r="J485" s="6"/>
      <c r="K485" s="74">
        <f t="shared" ref="K485:K548" si="13">SUM(L485:M485)</f>
        <v>1020</v>
      </c>
      <c r="L485" s="74">
        <f t="shared" ref="L485:L548" si="14">M485/33</f>
        <v>30</v>
      </c>
      <c r="M485" s="1">
        <f>33*30</f>
        <v>990</v>
      </c>
    </row>
    <row r="486" spans="1:13" x14ac:dyDescent="0.25">
      <c r="A486" s="1">
        <v>2656</v>
      </c>
      <c r="B486" s="1" t="s">
        <v>3</v>
      </c>
      <c r="C486" s="1">
        <v>0</v>
      </c>
      <c r="D486" s="1">
        <v>307.07281699999999</v>
      </c>
      <c r="E486" s="1" t="s">
        <v>9</v>
      </c>
      <c r="F486" s="74">
        <f t="shared" si="10"/>
        <v>642.90909090909088</v>
      </c>
      <c r="G486" s="48">
        <f t="shared" si="11"/>
        <v>0.85973441411199092</v>
      </c>
      <c r="H486" s="1" t="str">
        <f t="shared" si="12"/>
        <v>Rendah</v>
      </c>
      <c r="I486" s="6"/>
      <c r="J486" s="6"/>
      <c r="K486" s="74">
        <f t="shared" si="13"/>
        <v>642.90909090909088</v>
      </c>
      <c r="L486" s="74">
        <f t="shared" si="14"/>
        <v>18.90909090909091</v>
      </c>
      <c r="M486" s="1">
        <f>39*16</f>
        <v>624</v>
      </c>
    </row>
    <row r="487" spans="1:13" x14ac:dyDescent="0.25">
      <c r="A487" s="1">
        <v>2657</v>
      </c>
      <c r="B487" s="1" t="s">
        <v>3</v>
      </c>
      <c r="C487" s="1">
        <v>0</v>
      </c>
      <c r="D487" s="1">
        <v>146.750686</v>
      </c>
      <c r="E487" s="1" t="s">
        <v>9</v>
      </c>
      <c r="F487" s="74">
        <f t="shared" si="10"/>
        <v>398.72727272727275</v>
      </c>
      <c r="G487" s="48">
        <f t="shared" si="11"/>
        <v>0.66248599699042399</v>
      </c>
      <c r="H487" s="1" t="str">
        <f t="shared" si="12"/>
        <v>Rendah</v>
      </c>
      <c r="I487" s="6"/>
      <c r="J487" s="6"/>
      <c r="K487" s="74">
        <f t="shared" si="13"/>
        <v>398.72727272727275</v>
      </c>
      <c r="L487" s="74">
        <f t="shared" si="14"/>
        <v>11.727272727272727</v>
      </c>
      <c r="M487" s="1">
        <f>43*9</f>
        <v>387</v>
      </c>
    </row>
    <row r="488" spans="1:13" x14ac:dyDescent="0.25">
      <c r="A488" s="1">
        <v>2659</v>
      </c>
      <c r="B488" s="1" t="s">
        <v>3</v>
      </c>
      <c r="C488" s="1">
        <v>0</v>
      </c>
      <c r="D488" s="1">
        <v>168.359712</v>
      </c>
      <c r="E488" s="1" t="s">
        <v>9</v>
      </c>
      <c r="F488" s="74">
        <f t="shared" si="10"/>
        <v>234.90909090909091</v>
      </c>
      <c r="G488" s="48">
        <f t="shared" si="11"/>
        <v>1.2900628086687307</v>
      </c>
      <c r="H488" s="1" t="str">
        <f t="shared" si="12"/>
        <v>Rendah</v>
      </c>
      <c r="I488" s="6"/>
      <c r="J488" s="6"/>
      <c r="K488" s="74">
        <f t="shared" si="13"/>
        <v>234.90909090909091</v>
      </c>
      <c r="L488" s="74">
        <f t="shared" si="14"/>
        <v>6.9090909090909092</v>
      </c>
      <c r="M488" s="1">
        <f>19*12</f>
        <v>228</v>
      </c>
    </row>
    <row r="489" spans="1:13" x14ac:dyDescent="0.25">
      <c r="A489" s="1">
        <v>2660</v>
      </c>
      <c r="B489" s="1" t="s">
        <v>3</v>
      </c>
      <c r="C489" s="1">
        <v>0</v>
      </c>
      <c r="D489" s="1">
        <v>118.453418</v>
      </c>
      <c r="E489" s="1" t="s">
        <v>9</v>
      </c>
      <c r="F489" s="74">
        <f t="shared" si="10"/>
        <v>989.09090909090912</v>
      </c>
      <c r="G489" s="48">
        <f t="shared" si="11"/>
        <v>0.21556780113970586</v>
      </c>
      <c r="H489" s="1" t="str">
        <f t="shared" si="12"/>
        <v>Rendah</v>
      </c>
      <c r="I489" s="6"/>
      <c r="J489" s="6"/>
      <c r="K489" s="74">
        <f t="shared" si="13"/>
        <v>989.09090909090912</v>
      </c>
      <c r="L489" s="74">
        <f t="shared" si="14"/>
        <v>29.09090909090909</v>
      </c>
      <c r="M489" s="1">
        <f>48*20</f>
        <v>960</v>
      </c>
    </row>
    <row r="490" spans="1:13" x14ac:dyDescent="0.25">
      <c r="A490" s="1">
        <v>2669</v>
      </c>
      <c r="B490" s="1" t="s">
        <v>3</v>
      </c>
      <c r="C490" s="1">
        <v>0</v>
      </c>
      <c r="D490" s="1">
        <v>60.708007000000002</v>
      </c>
      <c r="E490" s="1" t="s">
        <v>9</v>
      </c>
      <c r="F490" s="74">
        <f t="shared" si="10"/>
        <v>1115.8181818181818</v>
      </c>
      <c r="G490" s="48">
        <f t="shared" si="11"/>
        <v>9.7932095372331773E-2</v>
      </c>
      <c r="H490" s="1" t="str">
        <f t="shared" si="12"/>
        <v>Rendah</v>
      </c>
      <c r="I490" s="6"/>
      <c r="J490" s="6"/>
      <c r="K490" s="74">
        <f t="shared" si="13"/>
        <v>1115.8181818181818</v>
      </c>
      <c r="L490" s="74">
        <f t="shared" si="14"/>
        <v>32.81818181818182</v>
      </c>
      <c r="M490" s="1">
        <f>57*19</f>
        <v>1083</v>
      </c>
    </row>
    <row r="491" spans="1:13" x14ac:dyDescent="0.25">
      <c r="A491" s="1">
        <v>2671</v>
      </c>
      <c r="B491" s="1" t="s">
        <v>3</v>
      </c>
      <c r="C491" s="1">
        <v>0</v>
      </c>
      <c r="D491" s="1">
        <v>122.445431</v>
      </c>
      <c r="E491" s="1" t="s">
        <v>9</v>
      </c>
      <c r="F491" s="74">
        <f t="shared" si="10"/>
        <v>879.87878787878788</v>
      </c>
      <c r="G491" s="48">
        <f t="shared" si="11"/>
        <v>0.2504910663107866</v>
      </c>
      <c r="H491" s="1" t="str">
        <f t="shared" si="12"/>
        <v>Rendah</v>
      </c>
      <c r="I491" s="6"/>
      <c r="J491" s="6"/>
      <c r="K491" s="74">
        <f t="shared" si="13"/>
        <v>879.87878787878788</v>
      </c>
      <c r="L491" s="74">
        <f t="shared" si="14"/>
        <v>25.878787878787879</v>
      </c>
      <c r="M491" s="1">
        <f>61*14</f>
        <v>854</v>
      </c>
    </row>
    <row r="492" spans="1:13" x14ac:dyDescent="0.25">
      <c r="A492" s="1">
        <v>2677</v>
      </c>
      <c r="B492" s="1" t="s">
        <v>3</v>
      </c>
      <c r="C492" s="1">
        <v>0</v>
      </c>
      <c r="D492" s="1">
        <v>107.88132</v>
      </c>
      <c r="E492" s="1" t="s">
        <v>9</v>
      </c>
      <c r="F492" s="74">
        <f t="shared" si="10"/>
        <v>508.969696969697</v>
      </c>
      <c r="G492" s="48">
        <f t="shared" si="11"/>
        <v>0.38152836437246962</v>
      </c>
      <c r="H492" s="1" t="str">
        <f t="shared" si="12"/>
        <v>Rendah</v>
      </c>
      <c r="I492" s="6"/>
      <c r="J492" s="6"/>
      <c r="K492" s="74">
        <f t="shared" si="13"/>
        <v>508.969696969697</v>
      </c>
      <c r="L492" s="74">
        <f t="shared" si="14"/>
        <v>14.969696969696969</v>
      </c>
      <c r="M492" s="1">
        <f>38*13</f>
        <v>494</v>
      </c>
    </row>
    <row r="493" spans="1:13" x14ac:dyDescent="0.25">
      <c r="A493" s="1">
        <v>2679</v>
      </c>
      <c r="B493" s="1" t="s">
        <v>3</v>
      </c>
      <c r="C493" s="1">
        <v>0</v>
      </c>
      <c r="D493" s="1">
        <v>260.5992</v>
      </c>
      <c r="E493" s="1" t="s">
        <v>9</v>
      </c>
      <c r="F493" s="74">
        <f t="shared" si="10"/>
        <v>494.54545454545456</v>
      </c>
      <c r="G493" s="48">
        <f t="shared" si="11"/>
        <v>0.94850444117647048</v>
      </c>
      <c r="H493" s="1" t="str">
        <f t="shared" si="12"/>
        <v>Rendah</v>
      </c>
      <c r="I493" s="6"/>
      <c r="J493" s="6"/>
      <c r="K493" s="74">
        <f t="shared" si="13"/>
        <v>494.54545454545456</v>
      </c>
      <c r="L493" s="74">
        <f t="shared" si="14"/>
        <v>14.545454545454545</v>
      </c>
      <c r="M493" s="1">
        <f>30*16</f>
        <v>480</v>
      </c>
    </row>
    <row r="494" spans="1:13" x14ac:dyDescent="0.25">
      <c r="A494" s="1">
        <v>2680</v>
      </c>
      <c r="B494" s="1" t="s">
        <v>3</v>
      </c>
      <c r="C494" s="1">
        <v>0</v>
      </c>
      <c r="D494" s="1">
        <v>118.614429</v>
      </c>
      <c r="E494" s="1" t="s">
        <v>9</v>
      </c>
      <c r="F494" s="74">
        <f t="shared" si="10"/>
        <v>576.969696969697</v>
      </c>
      <c r="G494" s="48">
        <f t="shared" si="11"/>
        <v>0.3700471156827731</v>
      </c>
      <c r="H494" s="1" t="str">
        <f t="shared" si="12"/>
        <v>Rendah</v>
      </c>
      <c r="I494" s="6"/>
      <c r="J494" s="6"/>
      <c r="K494" s="74">
        <f t="shared" si="13"/>
        <v>576.969696969697</v>
      </c>
      <c r="L494" s="74">
        <f t="shared" si="14"/>
        <v>16.969696969696969</v>
      </c>
      <c r="M494" s="1">
        <f>35*16</f>
        <v>560</v>
      </c>
    </row>
    <row r="495" spans="1:13" x14ac:dyDescent="0.25">
      <c r="A495" s="1">
        <v>2681</v>
      </c>
      <c r="B495" s="1" t="s">
        <v>3</v>
      </c>
      <c r="C495" s="1">
        <v>0</v>
      </c>
      <c r="D495" s="1">
        <v>515.62017900000001</v>
      </c>
      <c r="E495" s="1" t="s">
        <v>9</v>
      </c>
      <c r="F495" s="74">
        <f t="shared" si="10"/>
        <v>549.15151515151513</v>
      </c>
      <c r="G495" s="48">
        <f t="shared" si="11"/>
        <v>1.6900915259132547</v>
      </c>
      <c r="H495" s="1" t="str">
        <f t="shared" si="12"/>
        <v>Rendah</v>
      </c>
      <c r="I495" s="6"/>
      <c r="J495" s="6"/>
      <c r="K495" s="74">
        <f t="shared" si="13"/>
        <v>549.15151515151513</v>
      </c>
      <c r="L495" s="74">
        <f t="shared" si="14"/>
        <v>16.151515151515152</v>
      </c>
      <c r="M495" s="1">
        <f>41*13</f>
        <v>533</v>
      </c>
    </row>
    <row r="496" spans="1:13" x14ac:dyDescent="0.25">
      <c r="A496" s="1">
        <v>2682</v>
      </c>
      <c r="B496" s="1" t="s">
        <v>3</v>
      </c>
      <c r="C496" s="1">
        <v>0</v>
      </c>
      <c r="D496" s="1">
        <v>61.987997</v>
      </c>
      <c r="E496" s="1" t="s">
        <v>9</v>
      </c>
      <c r="F496" s="74">
        <f t="shared" si="10"/>
        <v>589.33333333333337</v>
      </c>
      <c r="G496" s="48">
        <f t="shared" si="11"/>
        <v>0.18932985509049771</v>
      </c>
      <c r="H496" s="1" t="str">
        <f t="shared" si="12"/>
        <v>Rendah</v>
      </c>
      <c r="I496" s="6"/>
      <c r="J496" s="6"/>
      <c r="K496" s="74">
        <f t="shared" si="13"/>
        <v>589.33333333333337</v>
      </c>
      <c r="L496" s="74">
        <f t="shared" si="14"/>
        <v>17.333333333333332</v>
      </c>
      <c r="M496" s="1">
        <f>44*13</f>
        <v>572</v>
      </c>
    </row>
    <row r="497" spans="1:13" x14ac:dyDescent="0.25">
      <c r="A497" s="1">
        <v>2683</v>
      </c>
      <c r="B497" s="1" t="s">
        <v>3</v>
      </c>
      <c r="C497" s="1">
        <v>0</v>
      </c>
      <c r="D497" s="1">
        <v>57.271566999999997</v>
      </c>
      <c r="E497" s="1" t="s">
        <v>9</v>
      </c>
      <c r="F497" s="74">
        <f t="shared" si="10"/>
        <v>479.09090909090907</v>
      </c>
      <c r="G497" s="48">
        <f t="shared" si="11"/>
        <v>0.21517590637571157</v>
      </c>
      <c r="H497" s="1" t="str">
        <f t="shared" si="12"/>
        <v>Rendah</v>
      </c>
      <c r="I497" s="6"/>
      <c r="J497" s="6"/>
      <c r="K497" s="74">
        <f t="shared" si="13"/>
        <v>479.09090909090907</v>
      </c>
      <c r="L497" s="74">
        <f t="shared" si="14"/>
        <v>14.090909090909092</v>
      </c>
      <c r="M497" s="1">
        <f>15*31</f>
        <v>465</v>
      </c>
    </row>
    <row r="498" spans="1:13" x14ac:dyDescent="0.25">
      <c r="A498" s="1">
        <v>2684</v>
      </c>
      <c r="B498" s="1" t="s">
        <v>3</v>
      </c>
      <c r="C498" s="1">
        <v>0</v>
      </c>
      <c r="D498" s="1">
        <v>84.171193000000002</v>
      </c>
      <c r="E498" s="1" t="s">
        <v>9</v>
      </c>
      <c r="F498" s="74">
        <f t="shared" si="10"/>
        <v>865.4545454545455</v>
      </c>
      <c r="G498" s="48">
        <f t="shared" si="11"/>
        <v>0.17506193502100842</v>
      </c>
      <c r="H498" s="1" t="str">
        <f t="shared" si="12"/>
        <v>Rendah</v>
      </c>
      <c r="I498" s="6"/>
      <c r="J498" s="6"/>
      <c r="K498" s="74">
        <f t="shared" si="13"/>
        <v>865.4545454545455</v>
      </c>
      <c r="L498" s="74">
        <f t="shared" si="14"/>
        <v>25.454545454545453</v>
      </c>
      <c r="M498" s="1">
        <f>35*24</f>
        <v>840</v>
      </c>
    </row>
    <row r="499" spans="1:13" x14ac:dyDescent="0.25">
      <c r="A499" s="1">
        <v>2685</v>
      </c>
      <c r="B499" s="1" t="s">
        <v>3</v>
      </c>
      <c r="C499" s="1">
        <v>0</v>
      </c>
      <c r="D499" s="1">
        <v>86.168687000000006</v>
      </c>
      <c r="E499" s="1" t="s">
        <v>9</v>
      </c>
      <c r="F499" s="74">
        <f t="shared" si="10"/>
        <v>2271.818181818182</v>
      </c>
      <c r="G499" s="48">
        <f t="shared" si="11"/>
        <v>6.8272909267707085E-2</v>
      </c>
      <c r="H499" s="1" t="str">
        <f t="shared" si="12"/>
        <v>Rendah</v>
      </c>
      <c r="I499" s="6"/>
      <c r="J499" s="6"/>
      <c r="K499" s="74">
        <f t="shared" si="13"/>
        <v>2271.818181818182</v>
      </c>
      <c r="L499" s="74">
        <f t="shared" si="14"/>
        <v>66.818181818181813</v>
      </c>
      <c r="M499" s="1">
        <f>45*49</f>
        <v>2205</v>
      </c>
    </row>
    <row r="500" spans="1:13" x14ac:dyDescent="0.25">
      <c r="A500" s="1">
        <v>2688</v>
      </c>
      <c r="B500" s="1" t="s">
        <v>3</v>
      </c>
      <c r="C500" s="1">
        <v>0</v>
      </c>
      <c r="D500" s="1">
        <v>223.24578399999999</v>
      </c>
      <c r="E500" s="1" t="s">
        <v>9</v>
      </c>
      <c r="F500" s="74">
        <f t="shared" si="10"/>
        <v>606.84848484848487</v>
      </c>
      <c r="G500" s="48">
        <f t="shared" si="11"/>
        <v>0.66217914559073199</v>
      </c>
      <c r="H500" s="1" t="str">
        <f t="shared" si="12"/>
        <v>Rendah</v>
      </c>
      <c r="I500" s="6"/>
      <c r="J500" s="6"/>
      <c r="K500" s="74">
        <f t="shared" si="13"/>
        <v>606.84848484848487</v>
      </c>
      <c r="L500" s="74">
        <f t="shared" si="14"/>
        <v>17.848484848484848</v>
      </c>
      <c r="M500" s="1">
        <f>19*31</f>
        <v>589</v>
      </c>
    </row>
    <row r="501" spans="1:13" x14ac:dyDescent="0.25">
      <c r="A501" s="1">
        <v>2690</v>
      </c>
      <c r="B501" s="1" t="s">
        <v>3</v>
      </c>
      <c r="C501" s="1">
        <v>0</v>
      </c>
      <c r="D501" s="1">
        <v>2826.7753670000002</v>
      </c>
      <c r="E501" s="1" t="s">
        <v>9</v>
      </c>
      <c r="F501" s="74">
        <f t="shared" si="10"/>
        <v>473.93939393939394</v>
      </c>
      <c r="G501" s="48">
        <f t="shared" si="11"/>
        <v>10.735962710984655</v>
      </c>
      <c r="H501" s="1" t="str">
        <f t="shared" si="12"/>
        <v>Tinggi</v>
      </c>
      <c r="I501" s="6"/>
      <c r="J501" s="6"/>
      <c r="K501" s="74">
        <f t="shared" si="13"/>
        <v>473.93939393939394</v>
      </c>
      <c r="L501" s="74">
        <f t="shared" si="14"/>
        <v>13.939393939393939</v>
      </c>
      <c r="M501" s="1">
        <f>23*20</f>
        <v>460</v>
      </c>
    </row>
    <row r="502" spans="1:13" x14ac:dyDescent="0.25">
      <c r="A502" s="1">
        <v>2691</v>
      </c>
      <c r="B502" s="1" t="s">
        <v>3</v>
      </c>
      <c r="C502" s="1">
        <v>0</v>
      </c>
      <c r="D502" s="1">
        <v>2195.9049289999998</v>
      </c>
      <c r="E502" s="1" t="s">
        <v>9</v>
      </c>
      <c r="F502" s="74">
        <f t="shared" si="10"/>
        <v>340</v>
      </c>
      <c r="G502" s="48">
        <f t="shared" si="11"/>
        <v>11.625379035882352</v>
      </c>
      <c r="H502" s="1" t="str">
        <f t="shared" si="12"/>
        <v>Tinggi</v>
      </c>
      <c r="I502" s="6"/>
      <c r="J502" s="6"/>
      <c r="K502" s="74">
        <f t="shared" si="13"/>
        <v>340</v>
      </c>
      <c r="L502" s="74">
        <f t="shared" si="14"/>
        <v>10</v>
      </c>
      <c r="M502" s="1">
        <f>22*15</f>
        <v>330</v>
      </c>
    </row>
    <row r="503" spans="1:13" x14ac:dyDescent="0.25">
      <c r="A503" s="1">
        <v>2692</v>
      </c>
      <c r="B503" s="1" t="s">
        <v>3</v>
      </c>
      <c r="C503" s="1">
        <v>0</v>
      </c>
      <c r="D503" s="1">
        <v>1157.73081</v>
      </c>
      <c r="E503" s="1" t="s">
        <v>9</v>
      </c>
      <c r="F503" s="74">
        <f t="shared" si="10"/>
        <v>1020</v>
      </c>
      <c r="G503" s="48">
        <f t="shared" si="11"/>
        <v>2.0430543705882354</v>
      </c>
      <c r="H503" s="1" t="str">
        <f t="shared" si="12"/>
        <v>Tinggi</v>
      </c>
      <c r="I503" s="6"/>
      <c r="J503" s="6"/>
      <c r="K503" s="74">
        <f t="shared" si="13"/>
        <v>1020</v>
      </c>
      <c r="L503" s="74">
        <f t="shared" si="14"/>
        <v>30</v>
      </c>
      <c r="M503" s="1">
        <f>33*30</f>
        <v>990</v>
      </c>
    </row>
    <row r="504" spans="1:13" x14ac:dyDescent="0.25">
      <c r="A504" s="1">
        <v>2693</v>
      </c>
      <c r="B504" s="1" t="s">
        <v>3</v>
      </c>
      <c r="C504" s="1">
        <v>0</v>
      </c>
      <c r="D504" s="1">
        <v>1364.9472860000001</v>
      </c>
      <c r="E504" s="1" t="s">
        <v>9</v>
      </c>
      <c r="F504" s="74">
        <f t="shared" si="10"/>
        <v>642.90909090909088</v>
      </c>
      <c r="G504" s="48">
        <f t="shared" si="11"/>
        <v>3.8215435891968332</v>
      </c>
      <c r="H504" s="1" t="str">
        <f t="shared" si="12"/>
        <v>Tinggi</v>
      </c>
      <c r="I504" s="6"/>
      <c r="J504" s="6"/>
      <c r="K504" s="74">
        <f t="shared" si="13"/>
        <v>642.90909090909088</v>
      </c>
      <c r="L504" s="74">
        <f t="shared" si="14"/>
        <v>18.90909090909091</v>
      </c>
      <c r="M504" s="1">
        <f>39*16</f>
        <v>624</v>
      </c>
    </row>
    <row r="505" spans="1:13" x14ac:dyDescent="0.25">
      <c r="A505" s="1">
        <v>2694</v>
      </c>
      <c r="B505" s="1" t="s">
        <v>3</v>
      </c>
      <c r="C505" s="1">
        <v>0</v>
      </c>
      <c r="D505" s="1">
        <v>133.48061000000001</v>
      </c>
      <c r="E505" s="1" t="s">
        <v>9</v>
      </c>
      <c r="F505" s="74">
        <f t="shared" si="10"/>
        <v>398.72727272727275</v>
      </c>
      <c r="G505" s="48">
        <f t="shared" si="11"/>
        <v>0.60258004514363883</v>
      </c>
      <c r="H505" s="1" t="str">
        <f t="shared" si="12"/>
        <v>Rendah</v>
      </c>
      <c r="I505" s="6"/>
      <c r="J505" s="6"/>
      <c r="K505" s="74">
        <f t="shared" si="13"/>
        <v>398.72727272727275</v>
      </c>
      <c r="L505" s="74">
        <f t="shared" si="14"/>
        <v>11.727272727272727</v>
      </c>
      <c r="M505" s="1">
        <f>43*9</f>
        <v>387</v>
      </c>
    </row>
    <row r="506" spans="1:13" x14ac:dyDescent="0.25">
      <c r="A506" s="1">
        <v>2695</v>
      </c>
      <c r="B506" s="1" t="s">
        <v>3</v>
      </c>
      <c r="C506" s="1">
        <v>0</v>
      </c>
      <c r="D506" s="1">
        <v>442.22198700000001</v>
      </c>
      <c r="E506" s="1" t="s">
        <v>9</v>
      </c>
      <c r="F506" s="74">
        <f t="shared" si="10"/>
        <v>234.90909090909091</v>
      </c>
      <c r="G506" s="48">
        <f t="shared" si="11"/>
        <v>3.3885430892414865</v>
      </c>
      <c r="H506" s="1" t="str">
        <f t="shared" si="12"/>
        <v>Tinggi</v>
      </c>
      <c r="I506" s="6"/>
      <c r="J506" s="6"/>
      <c r="K506" s="74">
        <f t="shared" si="13"/>
        <v>234.90909090909091</v>
      </c>
      <c r="L506" s="74">
        <f t="shared" si="14"/>
        <v>6.9090909090909092</v>
      </c>
      <c r="M506" s="1">
        <f>19*12</f>
        <v>228</v>
      </c>
    </row>
    <row r="507" spans="1:13" x14ac:dyDescent="0.25">
      <c r="A507" s="1">
        <v>2696</v>
      </c>
      <c r="B507" s="1" t="s">
        <v>3</v>
      </c>
      <c r="C507" s="1">
        <v>0</v>
      </c>
      <c r="D507" s="1">
        <v>375.94581199999999</v>
      </c>
      <c r="E507" s="1" t="s">
        <v>9</v>
      </c>
      <c r="F507" s="74">
        <f t="shared" si="10"/>
        <v>989.09090909090912</v>
      </c>
      <c r="G507" s="48">
        <f t="shared" si="11"/>
        <v>0.68416609169117648</v>
      </c>
      <c r="H507" s="1" t="str">
        <f t="shared" si="12"/>
        <v>Rendah</v>
      </c>
      <c r="I507" s="6"/>
      <c r="J507" s="6"/>
      <c r="K507" s="74">
        <f t="shared" si="13"/>
        <v>989.09090909090912</v>
      </c>
      <c r="L507" s="74">
        <f t="shared" si="14"/>
        <v>29.09090909090909</v>
      </c>
      <c r="M507" s="1">
        <f>48*20</f>
        <v>960</v>
      </c>
    </row>
    <row r="508" spans="1:13" x14ac:dyDescent="0.25">
      <c r="A508" s="1">
        <v>2698</v>
      </c>
      <c r="B508" s="1" t="s">
        <v>3</v>
      </c>
      <c r="C508" s="1">
        <v>0</v>
      </c>
      <c r="D508" s="1">
        <v>200.83625499999999</v>
      </c>
      <c r="E508" s="1" t="s">
        <v>9</v>
      </c>
      <c r="F508" s="74">
        <f t="shared" si="10"/>
        <v>1115.8181818181818</v>
      </c>
      <c r="G508" s="48">
        <f t="shared" si="11"/>
        <v>0.32398222657650322</v>
      </c>
      <c r="H508" s="1" t="str">
        <f t="shared" si="12"/>
        <v>Rendah</v>
      </c>
      <c r="I508" s="6"/>
      <c r="J508" s="6"/>
      <c r="K508" s="74">
        <f t="shared" si="13"/>
        <v>1115.8181818181818</v>
      </c>
      <c r="L508" s="74">
        <f t="shared" si="14"/>
        <v>32.81818181818182</v>
      </c>
      <c r="M508" s="1">
        <f>57*19</f>
        <v>1083</v>
      </c>
    </row>
    <row r="509" spans="1:13" x14ac:dyDescent="0.25">
      <c r="A509" s="1">
        <v>2699</v>
      </c>
      <c r="B509" s="1" t="s">
        <v>3</v>
      </c>
      <c r="C509" s="1">
        <v>0</v>
      </c>
      <c r="D509" s="1">
        <v>325.564887</v>
      </c>
      <c r="E509" s="1" t="s">
        <v>9</v>
      </c>
      <c r="F509" s="74">
        <f t="shared" si="10"/>
        <v>879.87878787878788</v>
      </c>
      <c r="G509" s="48">
        <f t="shared" si="11"/>
        <v>0.66601991623501866</v>
      </c>
      <c r="H509" s="1" t="str">
        <f t="shared" si="12"/>
        <v>Rendah</v>
      </c>
      <c r="I509" s="6"/>
      <c r="J509" s="6"/>
      <c r="K509" s="74">
        <f t="shared" si="13"/>
        <v>879.87878787878788</v>
      </c>
      <c r="L509" s="74">
        <f t="shared" si="14"/>
        <v>25.878787878787879</v>
      </c>
      <c r="M509" s="1">
        <f>61*14</f>
        <v>854</v>
      </c>
    </row>
    <row r="510" spans="1:13" x14ac:dyDescent="0.25">
      <c r="A510" s="1">
        <v>2700</v>
      </c>
      <c r="B510" s="1" t="s">
        <v>3</v>
      </c>
      <c r="C510" s="1">
        <v>0</v>
      </c>
      <c r="D510" s="1">
        <v>230.48321200000001</v>
      </c>
      <c r="E510" s="1" t="s">
        <v>9</v>
      </c>
      <c r="F510" s="74">
        <f t="shared" si="10"/>
        <v>508.969696969697</v>
      </c>
      <c r="G510" s="48">
        <f t="shared" si="11"/>
        <v>0.8151168607287449</v>
      </c>
      <c r="H510" s="1" t="str">
        <f t="shared" si="12"/>
        <v>Rendah</v>
      </c>
      <c r="I510" s="6"/>
      <c r="J510" s="6"/>
      <c r="K510" s="74">
        <f t="shared" si="13"/>
        <v>508.969696969697</v>
      </c>
      <c r="L510" s="74">
        <f t="shared" si="14"/>
        <v>14.969696969696969</v>
      </c>
      <c r="M510" s="1">
        <f>38*13</f>
        <v>494</v>
      </c>
    </row>
    <row r="511" spans="1:13" x14ac:dyDescent="0.25">
      <c r="A511" s="1">
        <v>2706</v>
      </c>
      <c r="B511" s="1" t="s">
        <v>3</v>
      </c>
      <c r="C511" s="1">
        <v>0</v>
      </c>
      <c r="D511" s="1">
        <v>276.44255800000002</v>
      </c>
      <c r="E511" s="1" t="s">
        <v>9</v>
      </c>
      <c r="F511" s="74">
        <f t="shared" si="10"/>
        <v>494.54545454545456</v>
      </c>
      <c r="G511" s="48">
        <f t="shared" si="11"/>
        <v>1.0061696044852941</v>
      </c>
      <c r="H511" s="1" t="str">
        <f t="shared" si="12"/>
        <v>Rendah</v>
      </c>
      <c r="I511" s="6"/>
      <c r="J511" s="6"/>
      <c r="K511" s="74">
        <f t="shared" si="13"/>
        <v>494.54545454545456</v>
      </c>
      <c r="L511" s="74">
        <f t="shared" si="14"/>
        <v>14.545454545454545</v>
      </c>
      <c r="M511" s="1">
        <f>30*16</f>
        <v>480</v>
      </c>
    </row>
    <row r="512" spans="1:13" x14ac:dyDescent="0.25">
      <c r="A512" s="1">
        <v>2707</v>
      </c>
      <c r="B512" s="1" t="s">
        <v>3</v>
      </c>
      <c r="C512" s="1">
        <v>0</v>
      </c>
      <c r="D512" s="1">
        <v>180.95266799999999</v>
      </c>
      <c r="E512" s="1" t="s">
        <v>9</v>
      </c>
      <c r="F512" s="74">
        <f t="shared" si="10"/>
        <v>340</v>
      </c>
      <c r="G512" s="48">
        <f t="shared" si="11"/>
        <v>0.95798471294117649</v>
      </c>
      <c r="H512" s="1" t="str">
        <f t="shared" si="12"/>
        <v>Rendah</v>
      </c>
      <c r="I512" s="6"/>
      <c r="J512" s="6"/>
      <c r="K512" s="74">
        <f t="shared" si="13"/>
        <v>340</v>
      </c>
      <c r="L512" s="74">
        <f t="shared" si="14"/>
        <v>10</v>
      </c>
      <c r="M512" s="1">
        <f>22*15</f>
        <v>330</v>
      </c>
    </row>
    <row r="513" spans="1:13" x14ac:dyDescent="0.25">
      <c r="A513" s="1">
        <v>2710</v>
      </c>
      <c r="B513" s="1" t="s">
        <v>3</v>
      </c>
      <c r="C513" s="1">
        <v>0</v>
      </c>
      <c r="D513" s="1">
        <v>913.54769399999998</v>
      </c>
      <c r="E513" s="1" t="s">
        <v>9</v>
      </c>
      <c r="F513" s="74">
        <f t="shared" si="10"/>
        <v>1020</v>
      </c>
      <c r="G513" s="48">
        <f t="shared" si="11"/>
        <v>1.6121429894117647</v>
      </c>
      <c r="H513" s="1" t="str">
        <f t="shared" si="12"/>
        <v>Rendah</v>
      </c>
      <c r="I513" s="6"/>
      <c r="J513" s="6"/>
      <c r="K513" s="74">
        <f t="shared" si="13"/>
        <v>1020</v>
      </c>
      <c r="L513" s="74">
        <f t="shared" si="14"/>
        <v>30</v>
      </c>
      <c r="M513" s="1">
        <f>33*30</f>
        <v>990</v>
      </c>
    </row>
    <row r="514" spans="1:13" x14ac:dyDescent="0.25">
      <c r="A514" s="1">
        <v>2711</v>
      </c>
      <c r="B514" s="1" t="s">
        <v>3</v>
      </c>
      <c r="C514" s="1">
        <v>0</v>
      </c>
      <c r="D514" s="1">
        <v>43.813091999999997</v>
      </c>
      <c r="E514" s="1" t="s">
        <v>9</v>
      </c>
      <c r="F514" s="74">
        <f t="shared" si="10"/>
        <v>642.90909090909088</v>
      </c>
      <c r="G514" s="48">
        <f t="shared" si="11"/>
        <v>0.12266674513574662</v>
      </c>
      <c r="H514" s="1" t="str">
        <f t="shared" si="12"/>
        <v>Rendah</v>
      </c>
      <c r="I514" s="6"/>
      <c r="J514" s="6"/>
      <c r="K514" s="74">
        <f t="shared" si="13"/>
        <v>642.90909090909088</v>
      </c>
      <c r="L514" s="74">
        <f t="shared" si="14"/>
        <v>18.90909090909091</v>
      </c>
      <c r="M514" s="1">
        <f>39*16</f>
        <v>624</v>
      </c>
    </row>
    <row r="515" spans="1:13" x14ac:dyDescent="0.25">
      <c r="A515" s="1">
        <v>2712</v>
      </c>
      <c r="B515" s="1" t="s">
        <v>3</v>
      </c>
      <c r="C515" s="1">
        <v>0</v>
      </c>
      <c r="D515" s="1">
        <v>51.146776000000003</v>
      </c>
      <c r="E515" s="1" t="s">
        <v>9</v>
      </c>
      <c r="F515" s="74">
        <f t="shared" si="10"/>
        <v>398.72727272727275</v>
      </c>
      <c r="G515" s="48">
        <f t="shared" si="11"/>
        <v>0.23089515841313268</v>
      </c>
      <c r="H515" s="1" t="str">
        <f t="shared" si="12"/>
        <v>Rendah</v>
      </c>
      <c r="I515" s="6"/>
      <c r="J515" s="6"/>
      <c r="K515" s="74">
        <f t="shared" si="13"/>
        <v>398.72727272727275</v>
      </c>
      <c r="L515" s="74">
        <f t="shared" si="14"/>
        <v>11.727272727272727</v>
      </c>
      <c r="M515" s="1">
        <f>43*9</f>
        <v>387</v>
      </c>
    </row>
    <row r="516" spans="1:13" x14ac:dyDescent="0.25">
      <c r="A516" s="1">
        <v>2713</v>
      </c>
      <c r="B516" s="1" t="s">
        <v>3</v>
      </c>
      <c r="C516" s="1">
        <v>0</v>
      </c>
      <c r="D516" s="1">
        <v>992.01867300000004</v>
      </c>
      <c r="E516" s="1" t="s">
        <v>9</v>
      </c>
      <c r="F516" s="74">
        <f t="shared" si="10"/>
        <v>234.90909090909091</v>
      </c>
      <c r="G516" s="48">
        <f t="shared" si="11"/>
        <v>7.6013814726780193</v>
      </c>
      <c r="H516" s="1" t="str">
        <f t="shared" si="12"/>
        <v>Tinggi</v>
      </c>
      <c r="I516" s="6"/>
      <c r="J516" s="6"/>
      <c r="K516" s="74">
        <f t="shared" si="13"/>
        <v>234.90909090909091</v>
      </c>
      <c r="L516" s="74">
        <f t="shared" si="14"/>
        <v>6.9090909090909092</v>
      </c>
      <c r="M516" s="1">
        <f>19*12</f>
        <v>228</v>
      </c>
    </row>
    <row r="517" spans="1:13" x14ac:dyDescent="0.25">
      <c r="A517" s="1">
        <v>2714</v>
      </c>
      <c r="B517" s="1" t="s">
        <v>3</v>
      </c>
      <c r="C517" s="1">
        <v>0</v>
      </c>
      <c r="D517" s="1">
        <v>1862.2104059999999</v>
      </c>
      <c r="E517" s="1" t="s">
        <v>9</v>
      </c>
      <c r="F517" s="74">
        <f t="shared" si="10"/>
        <v>989.09090909090912</v>
      </c>
      <c r="G517" s="48">
        <f t="shared" si="11"/>
        <v>3.3889490844485293</v>
      </c>
      <c r="H517" s="1" t="str">
        <f t="shared" si="12"/>
        <v>Tinggi</v>
      </c>
      <c r="I517" s="6"/>
      <c r="J517" s="6"/>
      <c r="K517" s="74">
        <f t="shared" si="13"/>
        <v>989.09090909090912</v>
      </c>
      <c r="L517" s="74">
        <f t="shared" si="14"/>
        <v>29.09090909090909</v>
      </c>
      <c r="M517" s="1">
        <f>48*20</f>
        <v>960</v>
      </c>
    </row>
    <row r="518" spans="1:13" x14ac:dyDescent="0.25">
      <c r="A518" s="1">
        <v>2715</v>
      </c>
      <c r="B518" s="1" t="s">
        <v>3</v>
      </c>
      <c r="C518" s="1">
        <v>0</v>
      </c>
      <c r="D518" s="1">
        <v>298.013869</v>
      </c>
      <c r="E518" s="1" t="s">
        <v>9</v>
      </c>
      <c r="F518" s="74">
        <f t="shared" si="10"/>
        <v>1115.8181818181818</v>
      </c>
      <c r="G518" s="48">
        <f t="shared" si="11"/>
        <v>0.48074585352778232</v>
      </c>
      <c r="H518" s="1" t="str">
        <f t="shared" si="12"/>
        <v>Rendah</v>
      </c>
      <c r="I518" s="6"/>
      <c r="J518" s="6"/>
      <c r="K518" s="74">
        <f t="shared" si="13"/>
        <v>1115.8181818181818</v>
      </c>
      <c r="L518" s="74">
        <f t="shared" si="14"/>
        <v>32.81818181818182</v>
      </c>
      <c r="M518" s="1">
        <f>57*19</f>
        <v>1083</v>
      </c>
    </row>
    <row r="519" spans="1:13" x14ac:dyDescent="0.25">
      <c r="A519" s="1">
        <v>2716</v>
      </c>
      <c r="B519" s="1" t="s">
        <v>3</v>
      </c>
      <c r="C519" s="1">
        <v>0</v>
      </c>
      <c r="D519" s="1">
        <v>36.969002000000003</v>
      </c>
      <c r="E519" s="1" t="s">
        <v>9</v>
      </c>
      <c r="F519" s="74">
        <f t="shared" si="10"/>
        <v>879.87878787878788</v>
      </c>
      <c r="G519" s="48">
        <f t="shared" si="11"/>
        <v>7.5628830376084866E-2</v>
      </c>
      <c r="H519" s="1" t="str">
        <f t="shared" si="12"/>
        <v>Rendah</v>
      </c>
      <c r="I519" s="6"/>
      <c r="J519" s="6"/>
      <c r="K519" s="74">
        <f t="shared" si="13"/>
        <v>879.87878787878788</v>
      </c>
      <c r="L519" s="74">
        <f t="shared" si="14"/>
        <v>25.878787878787879</v>
      </c>
      <c r="M519" s="1">
        <f>61*14</f>
        <v>854</v>
      </c>
    </row>
    <row r="520" spans="1:13" x14ac:dyDescent="0.25">
      <c r="A520" s="1">
        <v>2725</v>
      </c>
      <c r="B520" s="1" t="s">
        <v>3</v>
      </c>
      <c r="C520" s="1">
        <v>0</v>
      </c>
      <c r="D520" s="1">
        <v>447.20263999999997</v>
      </c>
      <c r="E520" s="1" t="s">
        <v>9</v>
      </c>
      <c r="F520" s="74">
        <f t="shared" si="10"/>
        <v>508.969696969697</v>
      </c>
      <c r="G520" s="48">
        <f t="shared" si="11"/>
        <v>1.5815573241247916</v>
      </c>
      <c r="H520" s="1" t="str">
        <f t="shared" si="12"/>
        <v>Rendah</v>
      </c>
      <c r="I520" s="6"/>
      <c r="J520" s="6"/>
      <c r="K520" s="74">
        <f t="shared" si="13"/>
        <v>508.969696969697</v>
      </c>
      <c r="L520" s="74">
        <f t="shared" si="14"/>
        <v>14.969696969696969</v>
      </c>
      <c r="M520" s="1">
        <f>38*13</f>
        <v>494</v>
      </c>
    </row>
    <row r="521" spans="1:13" x14ac:dyDescent="0.25">
      <c r="A521" s="1">
        <v>2726</v>
      </c>
      <c r="B521" s="1" t="s">
        <v>3</v>
      </c>
      <c r="C521" s="1">
        <v>0</v>
      </c>
      <c r="D521" s="1">
        <v>286.185451</v>
      </c>
      <c r="E521" s="1" t="s">
        <v>9</v>
      </c>
      <c r="F521" s="74">
        <f t="shared" si="10"/>
        <v>494.54545454545456</v>
      </c>
      <c r="G521" s="48">
        <f t="shared" si="11"/>
        <v>1.0416308694485295</v>
      </c>
      <c r="H521" s="1" t="str">
        <f t="shared" si="12"/>
        <v>Rendah</v>
      </c>
      <c r="I521" s="6"/>
      <c r="J521" s="6"/>
      <c r="K521" s="74">
        <f t="shared" si="13"/>
        <v>494.54545454545456</v>
      </c>
      <c r="L521" s="74">
        <f t="shared" si="14"/>
        <v>14.545454545454545</v>
      </c>
      <c r="M521" s="1">
        <f>30*16</f>
        <v>480</v>
      </c>
    </row>
    <row r="522" spans="1:13" x14ac:dyDescent="0.25">
      <c r="A522" s="1">
        <v>2729</v>
      </c>
      <c r="B522" s="1" t="s">
        <v>3</v>
      </c>
      <c r="C522" s="1">
        <v>0</v>
      </c>
      <c r="D522" s="1">
        <v>265.53575000000001</v>
      </c>
      <c r="E522" s="1" t="s">
        <v>9</v>
      </c>
      <c r="F522" s="74">
        <f t="shared" si="10"/>
        <v>576.969696969697</v>
      </c>
      <c r="G522" s="48">
        <f t="shared" si="11"/>
        <v>0.82840459821428569</v>
      </c>
      <c r="H522" s="1" t="str">
        <f t="shared" si="12"/>
        <v>Rendah</v>
      </c>
      <c r="I522" s="6"/>
      <c r="J522" s="6"/>
      <c r="K522" s="74">
        <f t="shared" si="13"/>
        <v>576.969696969697</v>
      </c>
      <c r="L522" s="74">
        <f t="shared" si="14"/>
        <v>16.969696969696969</v>
      </c>
      <c r="M522" s="1">
        <f>35*16</f>
        <v>560</v>
      </c>
    </row>
    <row r="523" spans="1:13" x14ac:dyDescent="0.25">
      <c r="A523" s="1">
        <v>2750</v>
      </c>
      <c r="B523" s="1" t="s">
        <v>3</v>
      </c>
      <c r="C523" s="1">
        <v>0</v>
      </c>
      <c r="D523" s="1">
        <v>516.41008299999999</v>
      </c>
      <c r="E523" s="1" t="s">
        <v>9</v>
      </c>
      <c r="F523" s="74">
        <f t="shared" si="10"/>
        <v>549.15151515151513</v>
      </c>
      <c r="G523" s="48">
        <f t="shared" si="11"/>
        <v>1.6926806605341573</v>
      </c>
      <c r="H523" s="1" t="str">
        <f t="shared" si="12"/>
        <v>Rendah</v>
      </c>
      <c r="I523" s="6"/>
      <c r="J523" s="6"/>
      <c r="K523" s="74">
        <f t="shared" si="13"/>
        <v>549.15151515151513</v>
      </c>
      <c r="L523" s="74">
        <f t="shared" si="14"/>
        <v>16.151515151515152</v>
      </c>
      <c r="M523" s="1">
        <f>41*13</f>
        <v>533</v>
      </c>
    </row>
    <row r="524" spans="1:13" x14ac:dyDescent="0.25">
      <c r="A524" s="1">
        <v>2755</v>
      </c>
      <c r="B524" s="1" t="s">
        <v>3</v>
      </c>
      <c r="C524" s="1">
        <v>0</v>
      </c>
      <c r="D524" s="1">
        <v>329.76656400000002</v>
      </c>
      <c r="E524" s="1" t="s">
        <v>9</v>
      </c>
      <c r="F524" s="74">
        <f t="shared" si="10"/>
        <v>589.33333333333337</v>
      </c>
      <c r="G524" s="48">
        <f t="shared" si="11"/>
        <v>1.0072055687782806</v>
      </c>
      <c r="H524" s="1" t="str">
        <f t="shared" si="12"/>
        <v>Rendah</v>
      </c>
      <c r="I524" s="6"/>
      <c r="J524" s="6"/>
      <c r="K524" s="74">
        <f t="shared" si="13"/>
        <v>589.33333333333337</v>
      </c>
      <c r="L524" s="74">
        <f t="shared" si="14"/>
        <v>17.333333333333332</v>
      </c>
      <c r="M524" s="1">
        <f>44*13</f>
        <v>572</v>
      </c>
    </row>
    <row r="525" spans="1:13" x14ac:dyDescent="0.25">
      <c r="A525" s="1">
        <v>2756</v>
      </c>
      <c r="B525" s="1" t="s">
        <v>3</v>
      </c>
      <c r="C525" s="1">
        <v>0</v>
      </c>
      <c r="D525" s="1">
        <v>335.65535299999999</v>
      </c>
      <c r="E525" s="1" t="s">
        <v>9</v>
      </c>
      <c r="F525" s="74">
        <f t="shared" si="10"/>
        <v>197.81818181818181</v>
      </c>
      <c r="G525" s="48">
        <f t="shared" si="11"/>
        <v>3.0542169068933829</v>
      </c>
      <c r="H525" s="1" t="str">
        <f t="shared" si="12"/>
        <v>Tinggi</v>
      </c>
      <c r="I525" s="6"/>
      <c r="J525" s="6"/>
      <c r="K525" s="74">
        <f t="shared" si="13"/>
        <v>197.81818181818181</v>
      </c>
      <c r="L525" s="74">
        <f t="shared" si="14"/>
        <v>5.8181818181818183</v>
      </c>
      <c r="M525" s="1">
        <f>12*16</f>
        <v>192</v>
      </c>
    </row>
    <row r="526" spans="1:13" x14ac:dyDescent="0.25">
      <c r="A526" s="1">
        <v>2757</v>
      </c>
      <c r="B526" s="1" t="s">
        <v>3</v>
      </c>
      <c r="C526" s="1">
        <v>0</v>
      </c>
      <c r="D526" s="1">
        <v>209.038172</v>
      </c>
      <c r="E526" s="1" t="s">
        <v>9</v>
      </c>
      <c r="F526" s="74">
        <f t="shared" si="10"/>
        <v>201.93939393939394</v>
      </c>
      <c r="G526" s="48">
        <f t="shared" si="11"/>
        <v>1.8632754226890758</v>
      </c>
      <c r="H526" s="1" t="str">
        <f t="shared" si="12"/>
        <v>Sedang</v>
      </c>
      <c r="I526" s="6"/>
      <c r="J526" s="6"/>
      <c r="K526" s="74">
        <f t="shared" si="13"/>
        <v>201.93939393939394</v>
      </c>
      <c r="L526" s="74">
        <f t="shared" si="14"/>
        <v>5.9393939393939394</v>
      </c>
      <c r="M526" s="1">
        <f>14*14</f>
        <v>196</v>
      </c>
    </row>
    <row r="527" spans="1:13" x14ac:dyDescent="0.25">
      <c r="A527" s="1">
        <v>2758</v>
      </c>
      <c r="B527" s="1" t="s">
        <v>3</v>
      </c>
      <c r="C527" s="1">
        <v>0</v>
      </c>
      <c r="D527" s="1">
        <v>284.276162</v>
      </c>
      <c r="E527" s="1" t="s">
        <v>9</v>
      </c>
      <c r="F527" s="74">
        <f t="shared" si="10"/>
        <v>247.27272727272728</v>
      </c>
      <c r="G527" s="48">
        <f t="shared" si="11"/>
        <v>2.0693632380882354</v>
      </c>
      <c r="H527" s="1" t="str">
        <f t="shared" si="12"/>
        <v>Tinggi</v>
      </c>
      <c r="I527" s="6"/>
      <c r="J527" s="6"/>
      <c r="K527" s="74">
        <f t="shared" si="13"/>
        <v>247.27272727272728</v>
      </c>
      <c r="L527" s="74">
        <f t="shared" si="14"/>
        <v>7.2727272727272725</v>
      </c>
      <c r="M527" s="1">
        <f>15*16</f>
        <v>240</v>
      </c>
    </row>
    <row r="528" spans="1:13" x14ac:dyDescent="0.25">
      <c r="A528" s="1">
        <v>2764</v>
      </c>
      <c r="B528" s="1" t="s">
        <v>3</v>
      </c>
      <c r="C528" s="1">
        <v>0</v>
      </c>
      <c r="D528" s="1">
        <v>368.96075100000002</v>
      </c>
      <c r="E528" s="1" t="s">
        <v>9</v>
      </c>
      <c r="F528" s="74">
        <f t="shared" si="10"/>
        <v>262.72727272727275</v>
      </c>
      <c r="G528" s="48">
        <f t="shared" si="11"/>
        <v>2.5278279826297574</v>
      </c>
      <c r="H528" s="1" t="str">
        <f t="shared" si="12"/>
        <v>Tinggi</v>
      </c>
      <c r="I528" s="6"/>
      <c r="J528" s="6"/>
      <c r="K528" s="74">
        <f t="shared" si="13"/>
        <v>262.72727272727275</v>
      </c>
      <c r="L528" s="74">
        <f t="shared" si="14"/>
        <v>7.7272727272727275</v>
      </c>
      <c r="M528" s="1">
        <f>15*17</f>
        <v>255</v>
      </c>
    </row>
    <row r="529" spans="1:13" x14ac:dyDescent="0.25">
      <c r="A529" s="1">
        <v>2765</v>
      </c>
      <c r="B529" s="1" t="s">
        <v>3</v>
      </c>
      <c r="C529" s="1">
        <v>0</v>
      </c>
      <c r="D529" s="1">
        <v>221.03788700000001</v>
      </c>
      <c r="E529" s="1" t="s">
        <v>9</v>
      </c>
      <c r="F529" s="74">
        <f t="shared" si="10"/>
        <v>201.93939393939394</v>
      </c>
      <c r="G529" s="48">
        <f t="shared" si="11"/>
        <v>1.970235667436975</v>
      </c>
      <c r="H529" s="1" t="str">
        <f t="shared" si="12"/>
        <v>Sedang</v>
      </c>
      <c r="I529" s="6"/>
      <c r="J529" s="6"/>
      <c r="K529" s="74">
        <f t="shared" si="13"/>
        <v>201.93939393939394</v>
      </c>
      <c r="L529" s="74">
        <f t="shared" si="14"/>
        <v>5.9393939393939394</v>
      </c>
      <c r="M529" s="1">
        <f>14*14</f>
        <v>196</v>
      </c>
    </row>
    <row r="530" spans="1:13" x14ac:dyDescent="0.25">
      <c r="A530" s="1">
        <v>2766</v>
      </c>
      <c r="B530" s="1" t="s">
        <v>3</v>
      </c>
      <c r="C530" s="1">
        <v>0</v>
      </c>
      <c r="D530" s="1">
        <v>92.288512999999995</v>
      </c>
      <c r="E530" s="1" t="s">
        <v>9</v>
      </c>
      <c r="F530" s="74">
        <f t="shared" si="10"/>
        <v>3348.4848484848485</v>
      </c>
      <c r="G530" s="48">
        <f t="shared" si="11"/>
        <v>4.9610295676018094E-2</v>
      </c>
      <c r="H530" s="1" t="str">
        <f t="shared" si="12"/>
        <v>Rendah</v>
      </c>
      <c r="I530" s="6"/>
      <c r="J530" s="6"/>
      <c r="K530" s="74">
        <f t="shared" si="13"/>
        <v>3348.4848484848485</v>
      </c>
      <c r="L530" s="74">
        <f t="shared" si="14"/>
        <v>98.484848484848484</v>
      </c>
      <c r="M530" s="1">
        <f>50*65</f>
        <v>3250</v>
      </c>
    </row>
    <row r="531" spans="1:13" x14ac:dyDescent="0.25">
      <c r="A531" s="1">
        <v>2771</v>
      </c>
      <c r="B531" s="1" t="s">
        <v>3</v>
      </c>
      <c r="C531" s="1">
        <v>0</v>
      </c>
      <c r="D531" s="1">
        <v>156.91076200000001</v>
      </c>
      <c r="E531" s="1" t="s">
        <v>9</v>
      </c>
      <c r="F531" s="74">
        <f t="shared" si="10"/>
        <v>321.45454545454544</v>
      </c>
      <c r="G531" s="48">
        <f t="shared" si="11"/>
        <v>0.87862926685520371</v>
      </c>
      <c r="H531" s="1" t="str">
        <f t="shared" si="12"/>
        <v>Rendah</v>
      </c>
      <c r="I531" s="6"/>
      <c r="J531" s="6"/>
      <c r="K531" s="74">
        <f t="shared" si="13"/>
        <v>321.45454545454544</v>
      </c>
      <c r="L531" s="74">
        <f t="shared" si="14"/>
        <v>9.454545454545455</v>
      </c>
      <c r="M531" s="1">
        <f>26*12</f>
        <v>312</v>
      </c>
    </row>
    <row r="532" spans="1:13" x14ac:dyDescent="0.25">
      <c r="A532" s="1">
        <v>2772</v>
      </c>
      <c r="B532" s="1" t="s">
        <v>3</v>
      </c>
      <c r="C532" s="1">
        <v>0</v>
      </c>
      <c r="D532" s="1">
        <v>183.235693</v>
      </c>
      <c r="E532" s="1" t="s">
        <v>9</v>
      </c>
      <c r="F532" s="74">
        <f t="shared" si="10"/>
        <v>385.33333333333331</v>
      </c>
      <c r="G532" s="48">
        <f t="shared" si="11"/>
        <v>0.85594527871972315</v>
      </c>
      <c r="H532" s="1" t="str">
        <f t="shared" si="12"/>
        <v>Rendah</v>
      </c>
      <c r="I532" s="6"/>
      <c r="J532" s="6"/>
      <c r="K532" s="74">
        <f t="shared" si="13"/>
        <v>385.33333333333331</v>
      </c>
      <c r="L532" s="74">
        <f t="shared" si="14"/>
        <v>11.333333333333334</v>
      </c>
      <c r="M532" s="1">
        <f>17*22</f>
        <v>374</v>
      </c>
    </row>
    <row r="533" spans="1:13" x14ac:dyDescent="0.25">
      <c r="A533" s="1">
        <v>2773</v>
      </c>
      <c r="B533" s="1" t="s">
        <v>3</v>
      </c>
      <c r="C533" s="1">
        <v>0</v>
      </c>
      <c r="D533" s="1">
        <v>152.505415</v>
      </c>
      <c r="E533" s="1" t="s">
        <v>9</v>
      </c>
      <c r="F533" s="74">
        <f t="shared" si="10"/>
        <v>281.27272727272725</v>
      </c>
      <c r="G533" s="48">
        <f t="shared" si="11"/>
        <v>0.97595579088558504</v>
      </c>
      <c r="H533" s="1" t="str">
        <f t="shared" si="12"/>
        <v>Rendah</v>
      </c>
      <c r="I533" s="6"/>
      <c r="J533" s="6"/>
      <c r="K533" s="74">
        <f t="shared" si="13"/>
        <v>281.27272727272725</v>
      </c>
      <c r="L533" s="74">
        <f t="shared" si="14"/>
        <v>8.2727272727272734</v>
      </c>
      <c r="M533" s="1">
        <f>13*21</f>
        <v>273</v>
      </c>
    </row>
    <row r="534" spans="1:13" x14ac:dyDescent="0.25">
      <c r="A534" s="1">
        <v>2774</v>
      </c>
      <c r="B534" s="1" t="s">
        <v>3</v>
      </c>
      <c r="C534" s="1">
        <v>0</v>
      </c>
      <c r="D534" s="1">
        <v>222.83940699999999</v>
      </c>
      <c r="E534" s="1" t="s">
        <v>9</v>
      </c>
      <c r="F534" s="74">
        <f t="shared" si="10"/>
        <v>584.18181818181813</v>
      </c>
      <c r="G534" s="48">
        <f t="shared" si="11"/>
        <v>0.68662002156862756</v>
      </c>
      <c r="H534" s="1" t="str">
        <f t="shared" si="12"/>
        <v>Rendah</v>
      </c>
      <c r="I534" s="6"/>
      <c r="J534" s="6"/>
      <c r="K534" s="74">
        <f t="shared" si="13"/>
        <v>584.18181818181813</v>
      </c>
      <c r="L534" s="74">
        <f t="shared" si="14"/>
        <v>17.181818181818183</v>
      </c>
      <c r="M534" s="1">
        <f>21*27</f>
        <v>567</v>
      </c>
    </row>
    <row r="535" spans="1:13" x14ac:dyDescent="0.25">
      <c r="A535" s="1">
        <v>2775</v>
      </c>
      <c r="B535" s="1" t="s">
        <v>3</v>
      </c>
      <c r="C535" s="1">
        <v>0</v>
      </c>
      <c r="D535" s="1">
        <v>142.45555200000001</v>
      </c>
      <c r="E535" s="1" t="s">
        <v>9</v>
      </c>
      <c r="F535" s="74">
        <f t="shared" si="10"/>
        <v>247.27272727272728</v>
      </c>
      <c r="G535" s="48">
        <f t="shared" si="11"/>
        <v>1.0369926211764708</v>
      </c>
      <c r="H535" s="1" t="str">
        <f t="shared" si="12"/>
        <v>Rendah</v>
      </c>
      <c r="I535" s="6"/>
      <c r="J535" s="6"/>
      <c r="K535" s="74">
        <f t="shared" si="13"/>
        <v>247.27272727272728</v>
      </c>
      <c r="L535" s="74">
        <f t="shared" si="14"/>
        <v>7.2727272727272725</v>
      </c>
      <c r="M535" s="1">
        <f>20*12</f>
        <v>240</v>
      </c>
    </row>
    <row r="536" spans="1:13" x14ac:dyDescent="0.25">
      <c r="A536" s="1">
        <v>2776</v>
      </c>
      <c r="B536" s="1" t="s">
        <v>3</v>
      </c>
      <c r="C536" s="1">
        <v>0</v>
      </c>
      <c r="D536" s="1">
        <v>157.948275</v>
      </c>
      <c r="E536" s="1" t="s">
        <v>9</v>
      </c>
      <c r="F536" s="74">
        <f t="shared" si="10"/>
        <v>1483.6363636363637</v>
      </c>
      <c r="G536" s="48">
        <f t="shared" si="11"/>
        <v>0.19162842187499998</v>
      </c>
      <c r="H536" s="1" t="str">
        <f t="shared" si="12"/>
        <v>Rendah</v>
      </c>
      <c r="I536" s="6"/>
      <c r="J536" s="6"/>
      <c r="K536" s="74">
        <f t="shared" si="13"/>
        <v>1483.6363636363637</v>
      </c>
      <c r="L536" s="74">
        <f t="shared" si="14"/>
        <v>43.636363636363633</v>
      </c>
      <c r="M536" s="1">
        <f>32*45</f>
        <v>1440</v>
      </c>
    </row>
    <row r="537" spans="1:13" x14ac:dyDescent="0.25">
      <c r="A537" s="1">
        <v>2777</v>
      </c>
      <c r="B537" s="1" t="s">
        <v>3</v>
      </c>
      <c r="C537" s="1">
        <v>0</v>
      </c>
      <c r="D537" s="1">
        <v>236.21519000000001</v>
      </c>
      <c r="E537" s="1" t="s">
        <v>9</v>
      </c>
      <c r="F537" s="74">
        <f t="shared" si="10"/>
        <v>1335.2727272727273</v>
      </c>
      <c r="G537" s="48">
        <f t="shared" si="11"/>
        <v>0.31842733946078433</v>
      </c>
      <c r="H537" s="1" t="str">
        <f t="shared" si="12"/>
        <v>Rendah</v>
      </c>
      <c r="I537" s="6"/>
      <c r="J537" s="6"/>
      <c r="K537" s="74">
        <f t="shared" si="13"/>
        <v>1335.2727272727273</v>
      </c>
      <c r="L537" s="74">
        <f t="shared" si="14"/>
        <v>39.272727272727273</v>
      </c>
      <c r="M537" s="1">
        <f>36*36</f>
        <v>1296</v>
      </c>
    </row>
    <row r="538" spans="1:13" x14ac:dyDescent="0.25">
      <c r="A538" s="1">
        <v>2778</v>
      </c>
      <c r="B538" s="1" t="s">
        <v>3</v>
      </c>
      <c r="C538" s="1">
        <v>0</v>
      </c>
      <c r="D538" s="1">
        <v>217.29294100000001</v>
      </c>
      <c r="E538" s="1" t="s">
        <v>9</v>
      </c>
      <c r="F538" s="74">
        <f t="shared" si="10"/>
        <v>371.93939393939394</v>
      </c>
      <c r="G538" s="48">
        <f t="shared" si="11"/>
        <v>1.051588780788659</v>
      </c>
      <c r="H538" s="1" t="str">
        <f t="shared" si="12"/>
        <v>Rendah</v>
      </c>
      <c r="I538" s="6"/>
      <c r="J538" s="6"/>
      <c r="K538" s="74">
        <f t="shared" si="13"/>
        <v>371.93939393939394</v>
      </c>
      <c r="L538" s="74">
        <f t="shared" si="14"/>
        <v>10.939393939393939</v>
      </c>
      <c r="M538" s="1">
        <f>19*19</f>
        <v>361</v>
      </c>
    </row>
    <row r="539" spans="1:13" x14ac:dyDescent="0.25">
      <c r="A539" s="1">
        <v>2779</v>
      </c>
      <c r="B539" s="1" t="s">
        <v>3</v>
      </c>
      <c r="C539" s="1">
        <v>0</v>
      </c>
      <c r="D539" s="1">
        <v>156.96786</v>
      </c>
      <c r="E539" s="1" t="s">
        <v>9</v>
      </c>
      <c r="F539" s="74">
        <f t="shared" si="10"/>
        <v>2085.3333333333335</v>
      </c>
      <c r="G539" s="48">
        <f t="shared" si="11"/>
        <v>0.13549016048593349</v>
      </c>
      <c r="H539" s="1" t="str">
        <f t="shared" si="12"/>
        <v>Rendah</v>
      </c>
      <c r="I539" s="6"/>
      <c r="J539" s="6"/>
      <c r="K539" s="74">
        <f t="shared" si="13"/>
        <v>2085.3333333333335</v>
      </c>
      <c r="L539" s="74">
        <f t="shared" si="14"/>
        <v>61.333333333333336</v>
      </c>
      <c r="M539" s="1">
        <f>44*46</f>
        <v>2024</v>
      </c>
    </row>
    <row r="540" spans="1:13" x14ac:dyDescent="0.25">
      <c r="A540" s="1">
        <v>2780</v>
      </c>
      <c r="B540" s="1" t="s">
        <v>3</v>
      </c>
      <c r="C540" s="1">
        <v>0</v>
      </c>
      <c r="D540" s="1">
        <v>233.28820899999999</v>
      </c>
      <c r="E540" s="1" t="s">
        <v>9</v>
      </c>
      <c r="F540" s="74">
        <f t="shared" si="10"/>
        <v>574.90909090909088</v>
      </c>
      <c r="G540" s="48">
        <f t="shared" si="11"/>
        <v>0.73040900351043647</v>
      </c>
      <c r="H540" s="1" t="str">
        <f t="shared" si="12"/>
        <v>Rendah</v>
      </c>
      <c r="I540" s="6"/>
      <c r="J540" s="6"/>
      <c r="K540" s="74">
        <f t="shared" si="13"/>
        <v>574.90909090909088</v>
      </c>
      <c r="L540" s="74">
        <f t="shared" si="14"/>
        <v>16.90909090909091</v>
      </c>
      <c r="M540" s="1">
        <f>18*31</f>
        <v>558</v>
      </c>
    </row>
    <row r="541" spans="1:13" x14ac:dyDescent="0.25">
      <c r="A541" s="1">
        <v>2781</v>
      </c>
      <c r="B541" s="1" t="s">
        <v>3</v>
      </c>
      <c r="C541" s="1">
        <v>0</v>
      </c>
      <c r="D541" s="1">
        <v>11.148236000000001</v>
      </c>
      <c r="E541" s="1" t="s">
        <v>9</v>
      </c>
      <c r="F541" s="74">
        <f t="shared" si="10"/>
        <v>519.27272727272725</v>
      </c>
      <c r="G541" s="48">
        <f t="shared" si="11"/>
        <v>3.8644095378151271E-2</v>
      </c>
      <c r="H541" s="1" t="str">
        <f t="shared" si="12"/>
        <v>Rendah</v>
      </c>
      <c r="I541" s="6"/>
      <c r="J541" s="6"/>
      <c r="K541" s="74">
        <f t="shared" si="13"/>
        <v>519.27272727272725</v>
      </c>
      <c r="L541" s="74">
        <f t="shared" si="14"/>
        <v>15.272727272727273</v>
      </c>
      <c r="M541" s="1">
        <f>14*36</f>
        <v>504</v>
      </c>
    </row>
    <row r="542" spans="1:13" x14ac:dyDescent="0.25">
      <c r="A542" s="1">
        <v>2782</v>
      </c>
      <c r="B542" s="1" t="s">
        <v>3</v>
      </c>
      <c r="C542" s="1">
        <v>0</v>
      </c>
      <c r="D542" s="1">
        <v>334.64833700000003</v>
      </c>
      <c r="E542" s="1" t="s">
        <v>9</v>
      </c>
      <c r="F542" s="74">
        <f t="shared" si="10"/>
        <v>609.93939393939399</v>
      </c>
      <c r="G542" s="48">
        <f t="shared" si="11"/>
        <v>0.98758501678259147</v>
      </c>
      <c r="H542" s="1" t="str">
        <f t="shared" si="12"/>
        <v>Rendah</v>
      </c>
      <c r="I542" s="6"/>
      <c r="J542" s="6"/>
      <c r="K542" s="74">
        <f t="shared" si="13"/>
        <v>609.93939393939399</v>
      </c>
      <c r="L542" s="74">
        <f t="shared" si="14"/>
        <v>17.939393939393938</v>
      </c>
      <c r="M542" s="1">
        <f>37*16</f>
        <v>592</v>
      </c>
    </row>
    <row r="543" spans="1:13" x14ac:dyDescent="0.25">
      <c r="A543" s="1">
        <v>2783</v>
      </c>
      <c r="B543" s="1" t="s">
        <v>3</v>
      </c>
      <c r="C543" s="1">
        <v>0</v>
      </c>
      <c r="D543" s="1">
        <v>145.44825</v>
      </c>
      <c r="E543" s="1" t="s">
        <v>9</v>
      </c>
      <c r="F543" s="74">
        <f t="shared" si="10"/>
        <v>642.90909090909088</v>
      </c>
      <c r="G543" s="48">
        <f t="shared" si="11"/>
        <v>0.40722219315610864</v>
      </c>
      <c r="H543" s="1" t="str">
        <f t="shared" si="12"/>
        <v>Rendah</v>
      </c>
      <c r="I543" s="6"/>
      <c r="J543" s="6"/>
      <c r="K543" s="74">
        <f t="shared" si="13"/>
        <v>642.90909090909088</v>
      </c>
      <c r="L543" s="74">
        <f t="shared" si="14"/>
        <v>18.90909090909091</v>
      </c>
      <c r="M543" s="1">
        <f>39*16</f>
        <v>624</v>
      </c>
    </row>
    <row r="544" spans="1:13" x14ac:dyDescent="0.25">
      <c r="A544" s="1">
        <v>2786</v>
      </c>
      <c r="B544" s="1" t="s">
        <v>3</v>
      </c>
      <c r="C544" s="1">
        <v>0</v>
      </c>
      <c r="D544" s="1">
        <v>204.20986500000001</v>
      </c>
      <c r="E544" s="1" t="s">
        <v>9</v>
      </c>
      <c r="F544" s="74">
        <f t="shared" si="10"/>
        <v>398.72727272727275</v>
      </c>
      <c r="G544" s="48">
        <f t="shared" si="11"/>
        <v>0.92187763953488377</v>
      </c>
      <c r="H544" s="1" t="str">
        <f t="shared" si="12"/>
        <v>Rendah</v>
      </c>
      <c r="I544" s="6"/>
      <c r="J544" s="6"/>
      <c r="K544" s="74">
        <f t="shared" si="13"/>
        <v>398.72727272727275</v>
      </c>
      <c r="L544" s="74">
        <f t="shared" si="14"/>
        <v>11.727272727272727</v>
      </c>
      <c r="M544" s="1">
        <f>43*9</f>
        <v>387</v>
      </c>
    </row>
    <row r="545" spans="1:13" x14ac:dyDescent="0.25">
      <c r="A545" s="1">
        <v>2787</v>
      </c>
      <c r="B545" s="1" t="s">
        <v>3</v>
      </c>
      <c r="C545" s="1">
        <v>0</v>
      </c>
      <c r="D545" s="1">
        <v>248.59078199999999</v>
      </c>
      <c r="E545" s="1" t="s">
        <v>9</v>
      </c>
      <c r="F545" s="74">
        <f t="shared" si="10"/>
        <v>234.90909090909091</v>
      </c>
      <c r="G545" s="48">
        <f t="shared" si="11"/>
        <v>1.9048364874613002</v>
      </c>
      <c r="H545" s="1" t="str">
        <f t="shared" si="12"/>
        <v>Sedang</v>
      </c>
      <c r="I545" s="6"/>
      <c r="J545" s="6"/>
      <c r="K545" s="74">
        <f t="shared" si="13"/>
        <v>234.90909090909091</v>
      </c>
      <c r="L545" s="74">
        <f t="shared" si="14"/>
        <v>6.9090909090909092</v>
      </c>
      <c r="M545" s="1">
        <f>19*12</f>
        <v>228</v>
      </c>
    </row>
    <row r="546" spans="1:13" x14ac:dyDescent="0.25">
      <c r="A546" s="1">
        <v>2788</v>
      </c>
      <c r="B546" s="1" t="s">
        <v>3</v>
      </c>
      <c r="C546" s="1">
        <v>0</v>
      </c>
      <c r="D546" s="1">
        <v>164.020825</v>
      </c>
      <c r="E546" s="1" t="s">
        <v>9</v>
      </c>
      <c r="F546" s="74">
        <f t="shared" si="10"/>
        <v>989.09090909090912</v>
      </c>
      <c r="G546" s="48">
        <f t="shared" si="11"/>
        <v>0.29849378079044114</v>
      </c>
      <c r="H546" s="1" t="str">
        <f t="shared" si="12"/>
        <v>Rendah</v>
      </c>
      <c r="I546" s="6"/>
      <c r="J546" s="6"/>
      <c r="K546" s="74">
        <f t="shared" si="13"/>
        <v>989.09090909090912</v>
      </c>
      <c r="L546" s="74">
        <f t="shared" si="14"/>
        <v>29.09090909090909</v>
      </c>
      <c r="M546" s="1">
        <f>48*20</f>
        <v>960</v>
      </c>
    </row>
    <row r="547" spans="1:13" x14ac:dyDescent="0.25">
      <c r="A547" s="1">
        <v>2789</v>
      </c>
      <c r="B547" s="1" t="s">
        <v>3</v>
      </c>
      <c r="C547" s="1">
        <v>0</v>
      </c>
      <c r="D547" s="1">
        <v>316.86155600000001</v>
      </c>
      <c r="E547" s="1" t="s">
        <v>9</v>
      </c>
      <c r="F547" s="74">
        <f t="shared" si="10"/>
        <v>1115.8181818181818</v>
      </c>
      <c r="G547" s="48">
        <f t="shared" si="11"/>
        <v>0.51115030216718271</v>
      </c>
      <c r="H547" s="1" t="str">
        <f t="shared" si="12"/>
        <v>Rendah</v>
      </c>
      <c r="I547" s="6"/>
      <c r="J547" s="6"/>
      <c r="K547" s="74">
        <f t="shared" si="13"/>
        <v>1115.8181818181818</v>
      </c>
      <c r="L547" s="74">
        <f t="shared" si="14"/>
        <v>32.81818181818182</v>
      </c>
      <c r="M547" s="1">
        <f>57*19</f>
        <v>1083</v>
      </c>
    </row>
    <row r="548" spans="1:13" x14ac:dyDescent="0.25">
      <c r="A548" s="1">
        <v>2790</v>
      </c>
      <c r="B548" s="1" t="s">
        <v>3</v>
      </c>
      <c r="C548" s="1">
        <v>0</v>
      </c>
      <c r="D548" s="1">
        <v>120.97113400000001</v>
      </c>
      <c r="E548" s="1" t="s">
        <v>9</v>
      </c>
      <c r="F548" s="74">
        <f t="shared" si="10"/>
        <v>879.87878787878788</v>
      </c>
      <c r="G548" s="48">
        <f t="shared" si="11"/>
        <v>0.24747504338063095</v>
      </c>
      <c r="H548" s="1" t="str">
        <f t="shared" si="12"/>
        <v>Rendah</v>
      </c>
      <c r="I548" s="6"/>
      <c r="J548" s="6"/>
      <c r="K548" s="74">
        <f t="shared" si="13"/>
        <v>879.87878787878788</v>
      </c>
      <c r="L548" s="74">
        <f t="shared" si="14"/>
        <v>25.878787878787879</v>
      </c>
      <c r="M548" s="1">
        <f>61*14</f>
        <v>854</v>
      </c>
    </row>
    <row r="549" spans="1:13" x14ac:dyDescent="0.25">
      <c r="A549" s="1">
        <v>2791</v>
      </c>
      <c r="B549" s="1" t="s">
        <v>3</v>
      </c>
      <c r="C549" s="1">
        <v>0</v>
      </c>
      <c r="D549" s="1">
        <v>148.192081</v>
      </c>
      <c r="E549" s="1" t="s">
        <v>9</v>
      </c>
      <c r="F549" s="74">
        <f t="shared" ref="F549:F612" si="15">K549</f>
        <v>508.969696969697</v>
      </c>
      <c r="G549" s="48">
        <f t="shared" ref="G549:G612" si="16">(D549*1.8)/F549</f>
        <v>0.52408964106930223</v>
      </c>
      <c r="H549" s="1" t="str">
        <f t="shared" ref="H549:H612" si="17">IF(G549&gt;2,"Tinggi",IF(AND(G549&gt;1.8,G549&lt;2),"Sedang",IF(AND(G549&gt;0,G549&lt;1.8),"Rendah","Rendah")))</f>
        <v>Rendah</v>
      </c>
      <c r="I549" s="6"/>
      <c r="J549" s="6"/>
      <c r="K549" s="74">
        <f t="shared" ref="K549:K612" si="18">SUM(L549:M549)</f>
        <v>508.969696969697</v>
      </c>
      <c r="L549" s="74">
        <f t="shared" ref="L549:L612" si="19">M549/33</f>
        <v>14.969696969696969</v>
      </c>
      <c r="M549" s="1">
        <f>38*13</f>
        <v>494</v>
      </c>
    </row>
    <row r="550" spans="1:13" x14ac:dyDescent="0.25">
      <c r="A550" s="1">
        <v>2792</v>
      </c>
      <c r="B550" s="1" t="s">
        <v>3</v>
      </c>
      <c r="C550" s="1">
        <v>0</v>
      </c>
      <c r="D550" s="1">
        <v>207.35368500000001</v>
      </c>
      <c r="E550" s="1" t="s">
        <v>9</v>
      </c>
      <c r="F550" s="74">
        <f t="shared" si="15"/>
        <v>494.54545454545456</v>
      </c>
      <c r="G550" s="48">
        <f t="shared" si="16"/>
        <v>0.75470642702205892</v>
      </c>
      <c r="H550" s="1" t="str">
        <f t="shared" si="17"/>
        <v>Rendah</v>
      </c>
      <c r="I550" s="6"/>
      <c r="J550" s="6"/>
      <c r="K550" s="74">
        <f t="shared" si="18"/>
        <v>494.54545454545456</v>
      </c>
      <c r="L550" s="74">
        <f t="shared" si="19"/>
        <v>14.545454545454545</v>
      </c>
      <c r="M550" s="1">
        <f>30*16</f>
        <v>480</v>
      </c>
    </row>
    <row r="551" spans="1:13" x14ac:dyDescent="0.25">
      <c r="A551" s="1">
        <v>2793</v>
      </c>
      <c r="B551" s="1" t="s">
        <v>3</v>
      </c>
      <c r="C551" s="1">
        <v>0</v>
      </c>
      <c r="D551" s="1">
        <v>478.63943999999998</v>
      </c>
      <c r="E551" s="1" t="s">
        <v>9</v>
      </c>
      <c r="F551" s="74">
        <f t="shared" si="15"/>
        <v>576.969696969697</v>
      </c>
      <c r="G551" s="48">
        <f t="shared" si="16"/>
        <v>1.4932343873949578</v>
      </c>
      <c r="H551" s="1" t="str">
        <f t="shared" si="17"/>
        <v>Rendah</v>
      </c>
      <c r="I551" s="6"/>
      <c r="J551" s="6"/>
      <c r="K551" s="74">
        <f t="shared" si="18"/>
        <v>576.969696969697</v>
      </c>
      <c r="L551" s="74">
        <f t="shared" si="19"/>
        <v>16.969696969696969</v>
      </c>
      <c r="M551" s="1">
        <f>35*16</f>
        <v>560</v>
      </c>
    </row>
    <row r="552" spans="1:13" x14ac:dyDescent="0.25">
      <c r="A552" s="1">
        <v>2794</v>
      </c>
      <c r="B552" s="1" t="s">
        <v>3</v>
      </c>
      <c r="C552" s="1">
        <v>0</v>
      </c>
      <c r="D552" s="1">
        <v>125.690146</v>
      </c>
      <c r="E552" s="1" t="s">
        <v>9</v>
      </c>
      <c r="F552" s="74">
        <f t="shared" si="15"/>
        <v>549.15151515151513</v>
      </c>
      <c r="G552" s="48">
        <f t="shared" si="16"/>
        <v>0.41198513808630394</v>
      </c>
      <c r="H552" s="1" t="str">
        <f t="shared" si="17"/>
        <v>Rendah</v>
      </c>
      <c r="I552" s="6"/>
      <c r="J552" s="6"/>
      <c r="K552" s="74">
        <f t="shared" si="18"/>
        <v>549.15151515151513</v>
      </c>
      <c r="L552" s="74">
        <f t="shared" si="19"/>
        <v>16.151515151515152</v>
      </c>
      <c r="M552" s="1">
        <f>41*13</f>
        <v>533</v>
      </c>
    </row>
    <row r="553" spans="1:13" x14ac:dyDescent="0.25">
      <c r="A553" s="1">
        <v>2795</v>
      </c>
      <c r="B553" s="1" t="s">
        <v>3</v>
      </c>
      <c r="C553" s="1">
        <v>0</v>
      </c>
      <c r="D553" s="1">
        <v>350.16766100000001</v>
      </c>
      <c r="E553" s="1" t="s">
        <v>9</v>
      </c>
      <c r="F553" s="74">
        <f t="shared" si="15"/>
        <v>589.33333333333337</v>
      </c>
      <c r="G553" s="48">
        <f t="shared" si="16"/>
        <v>1.0695166116515837</v>
      </c>
      <c r="H553" s="1" t="str">
        <f t="shared" si="17"/>
        <v>Rendah</v>
      </c>
      <c r="I553" s="6"/>
      <c r="J553" s="6"/>
      <c r="K553" s="74">
        <f t="shared" si="18"/>
        <v>589.33333333333337</v>
      </c>
      <c r="L553" s="74">
        <f t="shared" si="19"/>
        <v>17.333333333333332</v>
      </c>
      <c r="M553" s="1">
        <f>44*13</f>
        <v>572</v>
      </c>
    </row>
    <row r="554" spans="1:13" x14ac:dyDescent="0.25">
      <c r="A554" s="1">
        <v>2796</v>
      </c>
      <c r="B554" s="1" t="s">
        <v>3</v>
      </c>
      <c r="C554" s="1">
        <v>0</v>
      </c>
      <c r="D554" s="1">
        <v>103.394392</v>
      </c>
      <c r="E554" s="1" t="s">
        <v>9</v>
      </c>
      <c r="F554" s="74">
        <f t="shared" si="15"/>
        <v>479.09090909090907</v>
      </c>
      <c r="G554" s="48">
        <f t="shared" si="16"/>
        <v>0.38846469859582544</v>
      </c>
      <c r="H554" s="1" t="str">
        <f t="shared" si="17"/>
        <v>Rendah</v>
      </c>
      <c r="I554" s="6"/>
      <c r="J554" s="6"/>
      <c r="K554" s="74">
        <f t="shared" si="18"/>
        <v>479.09090909090907</v>
      </c>
      <c r="L554" s="74">
        <f t="shared" si="19"/>
        <v>14.090909090909092</v>
      </c>
      <c r="M554" s="1">
        <f>15*31</f>
        <v>465</v>
      </c>
    </row>
    <row r="555" spans="1:13" x14ac:dyDescent="0.25">
      <c r="A555" s="1">
        <v>2797</v>
      </c>
      <c r="B555" s="1" t="s">
        <v>3</v>
      </c>
      <c r="C555" s="1">
        <v>0</v>
      </c>
      <c r="D555" s="1">
        <v>169.222869</v>
      </c>
      <c r="E555" s="1" t="s">
        <v>9</v>
      </c>
      <c r="F555" s="74">
        <f t="shared" si="15"/>
        <v>865.4545454545455</v>
      </c>
      <c r="G555" s="48">
        <f t="shared" si="16"/>
        <v>0.35195512670168067</v>
      </c>
      <c r="H555" s="1" t="str">
        <f t="shared" si="17"/>
        <v>Rendah</v>
      </c>
      <c r="I555" s="6"/>
      <c r="J555" s="6"/>
      <c r="K555" s="74">
        <f t="shared" si="18"/>
        <v>865.4545454545455</v>
      </c>
      <c r="L555" s="74">
        <f t="shared" si="19"/>
        <v>25.454545454545453</v>
      </c>
      <c r="M555" s="1">
        <f>35*24</f>
        <v>840</v>
      </c>
    </row>
    <row r="556" spans="1:13" x14ac:dyDescent="0.25">
      <c r="A556" s="1">
        <v>2798</v>
      </c>
      <c r="B556" s="1" t="s">
        <v>3</v>
      </c>
      <c r="C556" s="1">
        <v>0</v>
      </c>
      <c r="D556" s="1">
        <v>318.94664999999998</v>
      </c>
      <c r="E556" s="1" t="s">
        <v>9</v>
      </c>
      <c r="F556" s="74">
        <f t="shared" si="15"/>
        <v>2271.818181818182</v>
      </c>
      <c r="G556" s="48">
        <f t="shared" si="16"/>
        <v>0.25270682953181273</v>
      </c>
      <c r="H556" s="1" t="str">
        <f t="shared" si="17"/>
        <v>Rendah</v>
      </c>
      <c r="I556" s="6"/>
      <c r="J556" s="6"/>
      <c r="K556" s="74">
        <f t="shared" si="18"/>
        <v>2271.818181818182</v>
      </c>
      <c r="L556" s="74">
        <f t="shared" si="19"/>
        <v>66.818181818181813</v>
      </c>
      <c r="M556" s="1">
        <f>45*49</f>
        <v>2205</v>
      </c>
    </row>
    <row r="557" spans="1:13" x14ac:dyDescent="0.25">
      <c r="A557" s="1">
        <v>2799</v>
      </c>
      <c r="B557" s="1" t="s">
        <v>3</v>
      </c>
      <c r="C557" s="1">
        <v>0</v>
      </c>
      <c r="D557" s="1">
        <v>441.64602400000001</v>
      </c>
      <c r="E557" s="1" t="s">
        <v>9</v>
      </c>
      <c r="F557" s="74">
        <f t="shared" si="15"/>
        <v>606.84848484848487</v>
      </c>
      <c r="G557" s="48">
        <f t="shared" si="16"/>
        <v>1.3099857098571857</v>
      </c>
      <c r="H557" s="1" t="str">
        <f t="shared" si="17"/>
        <v>Rendah</v>
      </c>
      <c r="I557" s="6"/>
      <c r="J557" s="6"/>
      <c r="K557" s="74">
        <f t="shared" si="18"/>
        <v>606.84848484848487</v>
      </c>
      <c r="L557" s="74">
        <f t="shared" si="19"/>
        <v>17.848484848484848</v>
      </c>
      <c r="M557" s="1">
        <f>19*31</f>
        <v>589</v>
      </c>
    </row>
    <row r="558" spans="1:13" x14ac:dyDescent="0.25">
      <c r="A558" s="1">
        <v>2800</v>
      </c>
      <c r="B558" s="1" t="s">
        <v>3</v>
      </c>
      <c r="C558" s="1">
        <v>0</v>
      </c>
      <c r="D558" s="1">
        <v>485.88946900000002</v>
      </c>
      <c r="E558" s="1" t="s">
        <v>9</v>
      </c>
      <c r="F558" s="74">
        <f t="shared" si="15"/>
        <v>360.60606060606062</v>
      </c>
      <c r="G558" s="48">
        <f t="shared" si="16"/>
        <v>2.4253642402184874</v>
      </c>
      <c r="H558" s="1" t="str">
        <f t="shared" si="17"/>
        <v>Tinggi</v>
      </c>
      <c r="I558" s="6"/>
      <c r="J558" s="6"/>
      <c r="K558" s="74">
        <f t="shared" si="18"/>
        <v>360.60606060606062</v>
      </c>
      <c r="L558" s="74">
        <f t="shared" si="19"/>
        <v>10.606060606060606</v>
      </c>
      <c r="M558" s="1">
        <f>14*25</f>
        <v>350</v>
      </c>
    </row>
    <row r="559" spans="1:13" x14ac:dyDescent="0.25">
      <c r="A559" s="1">
        <v>2801</v>
      </c>
      <c r="B559" s="1" t="s">
        <v>3</v>
      </c>
      <c r="C559" s="1">
        <v>0</v>
      </c>
      <c r="D559" s="1">
        <v>367.89388100000002</v>
      </c>
      <c r="E559" s="1" t="s">
        <v>9</v>
      </c>
      <c r="F559" s="74">
        <f t="shared" si="15"/>
        <v>247.27272727272728</v>
      </c>
      <c r="G559" s="48">
        <f t="shared" si="16"/>
        <v>2.6780510455147062</v>
      </c>
      <c r="H559" s="1" t="str">
        <f t="shared" si="17"/>
        <v>Tinggi</v>
      </c>
      <c r="I559" s="6"/>
      <c r="J559" s="6"/>
      <c r="K559" s="74">
        <f t="shared" si="18"/>
        <v>247.27272727272728</v>
      </c>
      <c r="L559" s="74">
        <f t="shared" si="19"/>
        <v>7.2727272727272725</v>
      </c>
      <c r="M559" s="1">
        <f>240</f>
        <v>240</v>
      </c>
    </row>
    <row r="560" spans="1:13" x14ac:dyDescent="0.25">
      <c r="A560" s="1">
        <v>2802</v>
      </c>
      <c r="B560" s="1" t="s">
        <v>3</v>
      </c>
      <c r="C560" s="1">
        <v>0</v>
      </c>
      <c r="D560" s="1">
        <v>196.50576899999999</v>
      </c>
      <c r="E560" s="1" t="s">
        <v>9</v>
      </c>
      <c r="F560" s="74">
        <f t="shared" si="15"/>
        <v>262.72727272727275</v>
      </c>
      <c r="G560" s="48">
        <f t="shared" si="16"/>
        <v>1.3463025004152247</v>
      </c>
      <c r="H560" s="1" t="str">
        <f t="shared" si="17"/>
        <v>Rendah</v>
      </c>
      <c r="I560" s="6"/>
      <c r="J560" s="6"/>
      <c r="K560" s="74">
        <f t="shared" si="18"/>
        <v>262.72727272727275</v>
      </c>
      <c r="L560" s="74">
        <f t="shared" si="19"/>
        <v>7.7272727272727275</v>
      </c>
      <c r="M560" s="1">
        <f>17*15</f>
        <v>255</v>
      </c>
    </row>
    <row r="561" spans="1:13" x14ac:dyDescent="0.25">
      <c r="A561" s="1">
        <v>2803</v>
      </c>
      <c r="B561" s="1" t="s">
        <v>3</v>
      </c>
      <c r="C561" s="1">
        <v>0</v>
      </c>
      <c r="D561" s="1">
        <v>251.67017999999999</v>
      </c>
      <c r="E561" s="1" t="s">
        <v>9</v>
      </c>
      <c r="F561" s="74">
        <f t="shared" si="15"/>
        <v>519.27272727272725</v>
      </c>
      <c r="G561" s="48">
        <f t="shared" si="16"/>
        <v>0.8723861281512606</v>
      </c>
      <c r="H561" s="1" t="str">
        <f t="shared" si="17"/>
        <v>Rendah</v>
      </c>
      <c r="I561" s="6"/>
      <c r="J561" s="6"/>
      <c r="K561" s="74">
        <f t="shared" si="18"/>
        <v>519.27272727272725</v>
      </c>
      <c r="L561" s="74">
        <f t="shared" si="19"/>
        <v>15.272727272727273</v>
      </c>
      <c r="M561" s="1">
        <f>36*14</f>
        <v>504</v>
      </c>
    </row>
    <row r="562" spans="1:13" x14ac:dyDescent="0.25">
      <c r="A562" s="1">
        <v>2804</v>
      </c>
      <c r="B562" s="1" t="s">
        <v>3</v>
      </c>
      <c r="C562" s="1">
        <v>0</v>
      </c>
      <c r="D562" s="1">
        <v>200.27901800000001</v>
      </c>
      <c r="E562" s="1" t="s">
        <v>9</v>
      </c>
      <c r="F562" s="74">
        <f t="shared" si="15"/>
        <v>968.4848484848485</v>
      </c>
      <c r="G562" s="48">
        <f t="shared" si="16"/>
        <v>0.37223321868585735</v>
      </c>
      <c r="H562" s="1" t="str">
        <f t="shared" si="17"/>
        <v>Rendah</v>
      </c>
      <c r="I562" s="6"/>
      <c r="J562" s="6"/>
      <c r="K562" s="74">
        <f t="shared" si="18"/>
        <v>968.4848484848485</v>
      </c>
      <c r="L562" s="74">
        <f t="shared" si="19"/>
        <v>28.484848484848484</v>
      </c>
      <c r="M562" s="1">
        <f>47*20</f>
        <v>940</v>
      </c>
    </row>
    <row r="563" spans="1:13" x14ac:dyDescent="0.25">
      <c r="A563" s="1">
        <v>2806</v>
      </c>
      <c r="B563" s="1" t="s">
        <v>3</v>
      </c>
      <c r="C563" s="1">
        <v>0</v>
      </c>
      <c r="D563" s="1">
        <v>59.734941999999997</v>
      </c>
      <c r="E563" s="1" t="s">
        <v>9</v>
      </c>
      <c r="F563" s="74">
        <f t="shared" si="15"/>
        <v>1004.5454545454545</v>
      </c>
      <c r="G563" s="48">
        <f t="shared" si="16"/>
        <v>0.10703636666063349</v>
      </c>
      <c r="H563" s="1" t="str">
        <f t="shared" si="17"/>
        <v>Rendah</v>
      </c>
      <c r="I563" s="6"/>
      <c r="J563" s="6"/>
      <c r="K563" s="74">
        <f t="shared" si="18"/>
        <v>1004.5454545454545</v>
      </c>
      <c r="L563" s="74">
        <f t="shared" si="19"/>
        <v>29.545454545454547</v>
      </c>
      <c r="M563" s="1">
        <f>39*25</f>
        <v>975</v>
      </c>
    </row>
    <row r="564" spans="1:13" x14ac:dyDescent="0.25">
      <c r="A564" s="1">
        <v>2812</v>
      </c>
      <c r="B564" s="1" t="s">
        <v>3</v>
      </c>
      <c r="C564" s="1">
        <v>0</v>
      </c>
      <c r="D564" s="1">
        <v>95.374731999999995</v>
      </c>
      <c r="E564" s="1" t="s">
        <v>9</v>
      </c>
      <c r="F564" s="74">
        <f t="shared" si="15"/>
        <v>642.90909090909088</v>
      </c>
      <c r="G564" s="48">
        <f t="shared" si="16"/>
        <v>0.26702767160633484</v>
      </c>
      <c r="H564" s="1" t="str">
        <f t="shared" si="17"/>
        <v>Rendah</v>
      </c>
      <c r="I564" s="6"/>
      <c r="J564" s="6"/>
      <c r="K564" s="74">
        <f t="shared" si="18"/>
        <v>642.90909090909088</v>
      </c>
      <c r="L564" s="74">
        <f t="shared" si="19"/>
        <v>18.90909090909091</v>
      </c>
      <c r="M564" s="1">
        <f>39*16</f>
        <v>624</v>
      </c>
    </row>
    <row r="565" spans="1:13" x14ac:dyDescent="0.25">
      <c r="A565" s="1">
        <v>2830</v>
      </c>
      <c r="B565" s="1" t="s">
        <v>3</v>
      </c>
      <c r="C565" s="1">
        <v>0</v>
      </c>
      <c r="D565" s="1">
        <v>501.41229299999998</v>
      </c>
      <c r="E565" s="1" t="s">
        <v>9</v>
      </c>
      <c r="F565" s="74">
        <f t="shared" si="15"/>
        <v>398.72727272727275</v>
      </c>
      <c r="G565" s="48">
        <f t="shared" si="16"/>
        <v>2.2635575470588236</v>
      </c>
      <c r="H565" s="1" t="str">
        <f t="shared" si="17"/>
        <v>Tinggi</v>
      </c>
      <c r="I565" s="6"/>
      <c r="J565" s="6"/>
      <c r="K565" s="74">
        <f t="shared" si="18"/>
        <v>398.72727272727275</v>
      </c>
      <c r="L565" s="74">
        <f t="shared" si="19"/>
        <v>11.727272727272727</v>
      </c>
      <c r="M565" s="1">
        <f>43*9</f>
        <v>387</v>
      </c>
    </row>
    <row r="566" spans="1:13" x14ac:dyDescent="0.25">
      <c r="A566" s="1">
        <v>2831</v>
      </c>
      <c r="B566" s="1" t="s">
        <v>3</v>
      </c>
      <c r="C566" s="1">
        <v>0</v>
      </c>
      <c r="D566" s="1">
        <v>167.46977799999999</v>
      </c>
      <c r="E566" s="1" t="s">
        <v>9</v>
      </c>
      <c r="F566" s="74">
        <f t="shared" si="15"/>
        <v>234.90909090909091</v>
      </c>
      <c r="G566" s="48">
        <f t="shared" si="16"/>
        <v>1.2832436549535604</v>
      </c>
      <c r="H566" s="1" t="str">
        <f t="shared" si="17"/>
        <v>Rendah</v>
      </c>
      <c r="I566" s="6"/>
      <c r="J566" s="6"/>
      <c r="K566" s="74">
        <f t="shared" si="18"/>
        <v>234.90909090909091</v>
      </c>
      <c r="L566" s="74">
        <f t="shared" si="19"/>
        <v>6.9090909090909092</v>
      </c>
      <c r="M566" s="1">
        <f>19*12</f>
        <v>228</v>
      </c>
    </row>
    <row r="567" spans="1:13" x14ac:dyDescent="0.25">
      <c r="A567" s="1">
        <v>2832</v>
      </c>
      <c r="B567" s="1" t="s">
        <v>3</v>
      </c>
      <c r="C567" s="1">
        <v>0</v>
      </c>
      <c r="D567" s="1">
        <v>52.461199999999998</v>
      </c>
      <c r="E567" s="1" t="s">
        <v>9</v>
      </c>
      <c r="F567" s="74">
        <f t="shared" si="15"/>
        <v>989.09090909090912</v>
      </c>
      <c r="G567" s="48">
        <f t="shared" si="16"/>
        <v>9.5471669117647054E-2</v>
      </c>
      <c r="H567" s="1" t="str">
        <f t="shared" si="17"/>
        <v>Rendah</v>
      </c>
      <c r="I567" s="6"/>
      <c r="J567" s="6"/>
      <c r="K567" s="74">
        <f t="shared" si="18"/>
        <v>989.09090909090912</v>
      </c>
      <c r="L567" s="74">
        <f t="shared" si="19"/>
        <v>29.09090909090909</v>
      </c>
      <c r="M567" s="1">
        <f>48*20</f>
        <v>960</v>
      </c>
    </row>
    <row r="568" spans="1:13" x14ac:dyDescent="0.25">
      <c r="A568" s="1">
        <v>2837</v>
      </c>
      <c r="B568" s="1" t="s">
        <v>3</v>
      </c>
      <c r="C568" s="1">
        <v>0</v>
      </c>
      <c r="D568" s="1">
        <v>127.283254</v>
      </c>
      <c r="E568" s="1" t="s">
        <v>9</v>
      </c>
      <c r="F568" s="74">
        <f t="shared" si="15"/>
        <v>1115.8181818181818</v>
      </c>
      <c r="G568" s="48">
        <f t="shared" si="16"/>
        <v>0.20532902307316278</v>
      </c>
      <c r="H568" s="1" t="str">
        <f t="shared" si="17"/>
        <v>Rendah</v>
      </c>
      <c r="I568" s="6"/>
      <c r="J568" s="6"/>
      <c r="K568" s="74">
        <f t="shared" si="18"/>
        <v>1115.8181818181818</v>
      </c>
      <c r="L568" s="74">
        <f t="shared" si="19"/>
        <v>32.81818181818182</v>
      </c>
      <c r="M568" s="1">
        <f>57*19</f>
        <v>1083</v>
      </c>
    </row>
    <row r="569" spans="1:13" x14ac:dyDescent="0.25">
      <c r="A569" s="1">
        <v>2838</v>
      </c>
      <c r="B569" s="1" t="s">
        <v>3</v>
      </c>
      <c r="C569" s="1">
        <v>0</v>
      </c>
      <c r="D569" s="1">
        <v>116.27732399999999</v>
      </c>
      <c r="E569" s="1" t="s">
        <v>9</v>
      </c>
      <c r="F569" s="74">
        <f t="shared" si="15"/>
        <v>879.87878787878788</v>
      </c>
      <c r="G569" s="48">
        <f t="shared" si="16"/>
        <v>0.23787274575010331</v>
      </c>
      <c r="H569" s="1" t="str">
        <f t="shared" si="17"/>
        <v>Rendah</v>
      </c>
      <c r="I569" s="6"/>
      <c r="J569" s="6"/>
      <c r="K569" s="74">
        <f t="shared" si="18"/>
        <v>879.87878787878788</v>
      </c>
      <c r="L569" s="74">
        <f t="shared" si="19"/>
        <v>25.878787878787879</v>
      </c>
      <c r="M569" s="1">
        <f>61*14</f>
        <v>854</v>
      </c>
    </row>
    <row r="570" spans="1:13" x14ac:dyDescent="0.25">
      <c r="A570" s="1">
        <v>2846</v>
      </c>
      <c r="B570" s="1" t="s">
        <v>3</v>
      </c>
      <c r="C570" s="1">
        <v>0</v>
      </c>
      <c r="D570" s="1">
        <v>167.10942900000001</v>
      </c>
      <c r="E570" s="1" t="s">
        <v>9</v>
      </c>
      <c r="F570" s="74">
        <f t="shared" si="15"/>
        <v>508.969696969697</v>
      </c>
      <c r="G570" s="48">
        <f t="shared" si="16"/>
        <v>0.59099190775184574</v>
      </c>
      <c r="H570" s="1" t="str">
        <f t="shared" si="17"/>
        <v>Rendah</v>
      </c>
      <c r="I570" s="6"/>
      <c r="J570" s="6"/>
      <c r="K570" s="74">
        <f t="shared" si="18"/>
        <v>508.969696969697</v>
      </c>
      <c r="L570" s="74">
        <f t="shared" si="19"/>
        <v>14.969696969696969</v>
      </c>
      <c r="M570" s="1">
        <f>38*13</f>
        <v>494</v>
      </c>
    </row>
    <row r="571" spans="1:13" x14ac:dyDescent="0.25">
      <c r="A571" s="1">
        <v>2894</v>
      </c>
      <c r="B571" s="1" t="s">
        <v>3</v>
      </c>
      <c r="C571" s="1">
        <v>0</v>
      </c>
      <c r="D571" s="1">
        <v>234.646387</v>
      </c>
      <c r="E571" s="1" t="s">
        <v>9</v>
      </c>
      <c r="F571" s="74">
        <f t="shared" si="15"/>
        <v>494.54545454545456</v>
      </c>
      <c r="G571" s="48">
        <f t="shared" si="16"/>
        <v>0.85404383503676473</v>
      </c>
      <c r="H571" s="1" t="str">
        <f t="shared" si="17"/>
        <v>Rendah</v>
      </c>
      <c r="I571" s="6"/>
      <c r="J571" s="6"/>
      <c r="K571" s="74">
        <f t="shared" si="18"/>
        <v>494.54545454545456</v>
      </c>
      <c r="L571" s="74">
        <f t="shared" si="19"/>
        <v>14.545454545454545</v>
      </c>
      <c r="M571" s="1">
        <f>30*16</f>
        <v>480</v>
      </c>
    </row>
    <row r="572" spans="1:13" x14ac:dyDescent="0.25">
      <c r="A572" s="1">
        <v>2895</v>
      </c>
      <c r="B572" s="1" t="s">
        <v>3</v>
      </c>
      <c r="C572" s="1">
        <v>0</v>
      </c>
      <c r="D572" s="1">
        <v>278.70834500000001</v>
      </c>
      <c r="E572" s="1" t="s">
        <v>9</v>
      </c>
      <c r="F572" s="74">
        <f t="shared" si="15"/>
        <v>576.969696969697</v>
      </c>
      <c r="G572" s="48">
        <f t="shared" si="16"/>
        <v>0.86949977379201682</v>
      </c>
      <c r="H572" s="1" t="str">
        <f t="shared" si="17"/>
        <v>Rendah</v>
      </c>
      <c r="I572" s="6"/>
      <c r="J572" s="6"/>
      <c r="K572" s="74">
        <f t="shared" si="18"/>
        <v>576.969696969697</v>
      </c>
      <c r="L572" s="74">
        <f t="shared" si="19"/>
        <v>16.969696969696969</v>
      </c>
      <c r="M572" s="1">
        <f>35*16</f>
        <v>560</v>
      </c>
    </row>
    <row r="573" spans="1:13" x14ac:dyDescent="0.25">
      <c r="A573" s="1">
        <v>2896</v>
      </c>
      <c r="B573" s="1" t="s">
        <v>3</v>
      </c>
      <c r="C573" s="1">
        <v>0</v>
      </c>
      <c r="D573" s="1">
        <v>502.684977</v>
      </c>
      <c r="E573" s="1" t="s">
        <v>9</v>
      </c>
      <c r="F573" s="74">
        <f t="shared" si="15"/>
        <v>549.15151515151513</v>
      </c>
      <c r="G573" s="48">
        <f t="shared" si="16"/>
        <v>1.6476927289372034</v>
      </c>
      <c r="H573" s="1" t="str">
        <f t="shared" si="17"/>
        <v>Rendah</v>
      </c>
      <c r="I573" s="6"/>
      <c r="J573" s="6"/>
      <c r="K573" s="74">
        <f t="shared" si="18"/>
        <v>549.15151515151513</v>
      </c>
      <c r="L573" s="74">
        <f t="shared" si="19"/>
        <v>16.151515151515152</v>
      </c>
      <c r="M573" s="1">
        <f>41*13</f>
        <v>533</v>
      </c>
    </row>
    <row r="574" spans="1:13" x14ac:dyDescent="0.25">
      <c r="A574" s="1">
        <v>2905</v>
      </c>
      <c r="B574" s="1" t="s">
        <v>3</v>
      </c>
      <c r="C574" s="1">
        <v>0</v>
      </c>
      <c r="D574" s="1">
        <v>303.33037000000002</v>
      </c>
      <c r="E574" s="1" t="s">
        <v>9</v>
      </c>
      <c r="F574" s="74">
        <f t="shared" si="15"/>
        <v>589.33333333333337</v>
      </c>
      <c r="G574" s="48">
        <f t="shared" si="16"/>
        <v>0.92646153733031678</v>
      </c>
      <c r="H574" s="1" t="str">
        <f t="shared" si="17"/>
        <v>Rendah</v>
      </c>
      <c r="I574" s="6"/>
      <c r="J574" s="6"/>
      <c r="K574" s="74">
        <f t="shared" si="18"/>
        <v>589.33333333333337</v>
      </c>
      <c r="L574" s="74">
        <f t="shared" si="19"/>
        <v>17.333333333333332</v>
      </c>
      <c r="M574" s="1">
        <f>44*13</f>
        <v>572</v>
      </c>
    </row>
    <row r="575" spans="1:13" x14ac:dyDescent="0.25">
      <c r="A575" s="1">
        <v>2919</v>
      </c>
      <c r="B575" s="1" t="s">
        <v>3</v>
      </c>
      <c r="C575" s="1">
        <v>0</v>
      </c>
      <c r="D575" s="1">
        <v>300.50148300000001</v>
      </c>
      <c r="E575" s="1" t="s">
        <v>9</v>
      </c>
      <c r="F575" s="74">
        <f t="shared" si="15"/>
        <v>479.09090909090907</v>
      </c>
      <c r="G575" s="48">
        <f t="shared" si="16"/>
        <v>1.1290188545351045</v>
      </c>
      <c r="H575" s="1" t="str">
        <f t="shared" si="17"/>
        <v>Rendah</v>
      </c>
      <c r="I575" s="6"/>
      <c r="J575" s="6"/>
      <c r="K575" s="74">
        <f t="shared" si="18"/>
        <v>479.09090909090907</v>
      </c>
      <c r="L575" s="74">
        <f t="shared" si="19"/>
        <v>14.090909090909092</v>
      </c>
      <c r="M575" s="1">
        <f>15*31</f>
        <v>465</v>
      </c>
    </row>
    <row r="576" spans="1:13" x14ac:dyDescent="0.25">
      <c r="A576" s="1">
        <v>2920</v>
      </c>
      <c r="B576" s="1" t="s">
        <v>3</v>
      </c>
      <c r="C576" s="1">
        <v>0</v>
      </c>
      <c r="D576" s="1">
        <v>621.82268999999997</v>
      </c>
      <c r="E576" s="1" t="s">
        <v>9</v>
      </c>
      <c r="F576" s="74">
        <f t="shared" si="15"/>
        <v>865.4545454545455</v>
      </c>
      <c r="G576" s="48">
        <f t="shared" si="16"/>
        <v>1.2932866871848738</v>
      </c>
      <c r="H576" s="1" t="str">
        <f t="shared" si="17"/>
        <v>Rendah</v>
      </c>
      <c r="I576" s="6"/>
      <c r="J576" s="6"/>
      <c r="K576" s="74">
        <f t="shared" si="18"/>
        <v>865.4545454545455</v>
      </c>
      <c r="L576" s="74">
        <f t="shared" si="19"/>
        <v>25.454545454545453</v>
      </c>
      <c r="M576" s="1">
        <f>35*24</f>
        <v>840</v>
      </c>
    </row>
    <row r="577" spans="1:13" x14ac:dyDescent="0.25">
      <c r="A577" s="1">
        <v>2921</v>
      </c>
      <c r="B577" s="1" t="s">
        <v>3</v>
      </c>
      <c r="C577" s="1">
        <v>0</v>
      </c>
      <c r="D577" s="1">
        <v>325.45148</v>
      </c>
      <c r="E577" s="1" t="s">
        <v>9</v>
      </c>
      <c r="F577" s="74">
        <f t="shared" si="15"/>
        <v>2271.818181818182</v>
      </c>
      <c r="G577" s="48">
        <f t="shared" si="16"/>
        <v>0.25786071644657865</v>
      </c>
      <c r="H577" s="1" t="str">
        <f t="shared" si="17"/>
        <v>Rendah</v>
      </c>
      <c r="I577" s="6"/>
      <c r="J577" s="6"/>
      <c r="K577" s="74">
        <f t="shared" si="18"/>
        <v>2271.818181818182</v>
      </c>
      <c r="L577" s="74">
        <f t="shared" si="19"/>
        <v>66.818181818181813</v>
      </c>
      <c r="M577" s="1">
        <f>45*49</f>
        <v>2205</v>
      </c>
    </row>
    <row r="578" spans="1:13" x14ac:dyDescent="0.25">
      <c r="A578" s="1">
        <v>2922</v>
      </c>
      <c r="B578" s="1" t="s">
        <v>3</v>
      </c>
      <c r="C578" s="1">
        <v>0</v>
      </c>
      <c r="D578" s="1">
        <v>234.07724899999999</v>
      </c>
      <c r="E578" s="1" t="s">
        <v>9</v>
      </c>
      <c r="F578" s="74">
        <f t="shared" si="15"/>
        <v>606.84848484848487</v>
      </c>
      <c r="G578" s="48">
        <f t="shared" si="16"/>
        <v>0.69430683065015475</v>
      </c>
      <c r="H578" s="1" t="str">
        <f t="shared" si="17"/>
        <v>Rendah</v>
      </c>
      <c r="I578" s="6"/>
      <c r="J578" s="6"/>
      <c r="K578" s="74">
        <f t="shared" si="18"/>
        <v>606.84848484848487</v>
      </c>
      <c r="L578" s="74">
        <f t="shared" si="19"/>
        <v>17.848484848484848</v>
      </c>
      <c r="M578" s="1">
        <f>19*31</f>
        <v>589</v>
      </c>
    </row>
    <row r="579" spans="1:13" x14ac:dyDescent="0.25">
      <c r="A579" s="1">
        <v>2923</v>
      </c>
      <c r="B579" s="1" t="s">
        <v>3</v>
      </c>
      <c r="C579" s="1">
        <v>0</v>
      </c>
      <c r="D579" s="1">
        <v>445.94658199999998</v>
      </c>
      <c r="E579" s="1" t="s">
        <v>9</v>
      </c>
      <c r="F579" s="74">
        <f t="shared" si="15"/>
        <v>360.60606060606062</v>
      </c>
      <c r="G579" s="48">
        <f t="shared" si="16"/>
        <v>2.2259854597310924</v>
      </c>
      <c r="H579" s="1" t="str">
        <f t="shared" si="17"/>
        <v>Tinggi</v>
      </c>
      <c r="I579" s="6"/>
      <c r="J579" s="6"/>
      <c r="K579" s="74">
        <f t="shared" si="18"/>
        <v>360.60606060606062</v>
      </c>
      <c r="L579" s="74">
        <f t="shared" si="19"/>
        <v>10.606060606060606</v>
      </c>
      <c r="M579" s="1">
        <f>14*25</f>
        <v>350</v>
      </c>
    </row>
    <row r="580" spans="1:13" x14ac:dyDescent="0.25">
      <c r="A580" s="1">
        <v>2924</v>
      </c>
      <c r="B580" s="1" t="s">
        <v>3</v>
      </c>
      <c r="C580" s="1">
        <v>0</v>
      </c>
      <c r="D580" s="1">
        <v>211.153536</v>
      </c>
      <c r="E580" s="1" t="s">
        <v>9</v>
      </c>
      <c r="F580" s="74">
        <f t="shared" si="15"/>
        <v>247.27272727272728</v>
      </c>
      <c r="G580" s="48">
        <f t="shared" si="16"/>
        <v>1.5370735341176471</v>
      </c>
      <c r="H580" s="1" t="str">
        <f t="shared" si="17"/>
        <v>Rendah</v>
      </c>
      <c r="I580" s="6"/>
      <c r="J580" s="6"/>
      <c r="K580" s="74">
        <f t="shared" si="18"/>
        <v>247.27272727272728</v>
      </c>
      <c r="L580" s="74">
        <f t="shared" si="19"/>
        <v>7.2727272727272725</v>
      </c>
      <c r="M580" s="1">
        <f>240</f>
        <v>240</v>
      </c>
    </row>
    <row r="581" spans="1:13" x14ac:dyDescent="0.25">
      <c r="A581" s="1">
        <v>2925</v>
      </c>
      <c r="B581" s="1" t="s">
        <v>3</v>
      </c>
      <c r="C581" s="1">
        <v>0</v>
      </c>
      <c r="D581" s="1">
        <v>131.91950700000001</v>
      </c>
      <c r="E581" s="1" t="s">
        <v>9</v>
      </c>
      <c r="F581" s="74">
        <f t="shared" si="15"/>
        <v>262.72727272727275</v>
      </c>
      <c r="G581" s="48">
        <f t="shared" si="16"/>
        <v>0.9038083870588236</v>
      </c>
      <c r="H581" s="1" t="str">
        <f t="shared" si="17"/>
        <v>Rendah</v>
      </c>
      <c r="I581" s="6"/>
      <c r="J581" s="6"/>
      <c r="K581" s="74">
        <f t="shared" si="18"/>
        <v>262.72727272727275</v>
      </c>
      <c r="L581" s="74">
        <f t="shared" si="19"/>
        <v>7.7272727272727275</v>
      </c>
      <c r="M581" s="1">
        <f>17*15</f>
        <v>255</v>
      </c>
    </row>
    <row r="582" spans="1:13" x14ac:dyDescent="0.25">
      <c r="A582" s="1">
        <v>2926</v>
      </c>
      <c r="B582" s="1" t="s">
        <v>3</v>
      </c>
      <c r="C582" s="1">
        <v>0</v>
      </c>
      <c r="D582" s="1">
        <v>284.92020500000001</v>
      </c>
      <c r="E582" s="1" t="s">
        <v>9</v>
      </c>
      <c r="F582" s="74">
        <f t="shared" si="15"/>
        <v>519.27272727272725</v>
      </c>
      <c r="G582" s="48">
        <f t="shared" si="16"/>
        <v>0.98764356775210105</v>
      </c>
      <c r="H582" s="1" t="str">
        <f t="shared" si="17"/>
        <v>Rendah</v>
      </c>
      <c r="I582" s="6"/>
      <c r="J582" s="6"/>
      <c r="K582" s="74">
        <f t="shared" si="18"/>
        <v>519.27272727272725</v>
      </c>
      <c r="L582" s="74">
        <f t="shared" si="19"/>
        <v>15.272727272727273</v>
      </c>
      <c r="M582" s="1">
        <f>36*14</f>
        <v>504</v>
      </c>
    </row>
    <row r="583" spans="1:13" x14ac:dyDescent="0.25">
      <c r="A583" s="1">
        <v>2927</v>
      </c>
      <c r="B583" s="1" t="s">
        <v>3</v>
      </c>
      <c r="C583" s="1">
        <v>0</v>
      </c>
      <c r="D583" s="1">
        <v>87.923614999999998</v>
      </c>
      <c r="E583" s="1" t="s">
        <v>9</v>
      </c>
      <c r="F583" s="74">
        <f t="shared" si="15"/>
        <v>968.4848484848485</v>
      </c>
      <c r="G583" s="48">
        <f t="shared" si="16"/>
        <v>0.16341247593867333</v>
      </c>
      <c r="H583" s="1" t="str">
        <f t="shared" si="17"/>
        <v>Rendah</v>
      </c>
      <c r="I583" s="6"/>
      <c r="J583" s="6"/>
      <c r="K583" s="74">
        <f t="shared" si="18"/>
        <v>968.4848484848485</v>
      </c>
      <c r="L583" s="74">
        <f t="shared" si="19"/>
        <v>28.484848484848484</v>
      </c>
      <c r="M583" s="1">
        <f>47*20</f>
        <v>940</v>
      </c>
    </row>
    <row r="584" spans="1:13" x14ac:dyDescent="0.25">
      <c r="A584" s="1">
        <v>2928</v>
      </c>
      <c r="B584" s="1" t="s">
        <v>3</v>
      </c>
      <c r="C584" s="1">
        <v>0</v>
      </c>
      <c r="D584" s="1">
        <v>38.703454000000001</v>
      </c>
      <c r="E584" s="1" t="s">
        <v>9</v>
      </c>
      <c r="F584" s="74">
        <f t="shared" si="15"/>
        <v>1004.5454545454545</v>
      </c>
      <c r="G584" s="48">
        <f t="shared" si="16"/>
        <v>6.9350985447963809E-2</v>
      </c>
      <c r="H584" s="1" t="str">
        <f t="shared" si="17"/>
        <v>Rendah</v>
      </c>
      <c r="I584" s="6"/>
      <c r="J584" s="6"/>
      <c r="K584" s="74">
        <f t="shared" si="18"/>
        <v>1004.5454545454545</v>
      </c>
      <c r="L584" s="74">
        <f t="shared" si="19"/>
        <v>29.545454545454547</v>
      </c>
      <c r="M584" s="1">
        <f>39*25</f>
        <v>975</v>
      </c>
    </row>
    <row r="585" spans="1:13" x14ac:dyDescent="0.25">
      <c r="A585" s="1">
        <v>2929</v>
      </c>
      <c r="B585" s="1" t="s">
        <v>3</v>
      </c>
      <c r="C585" s="1">
        <v>0</v>
      </c>
      <c r="D585" s="1">
        <v>217.61636300000001</v>
      </c>
      <c r="E585" s="1" t="s">
        <v>9</v>
      </c>
      <c r="F585" s="74">
        <f t="shared" si="15"/>
        <v>360.60606060606062</v>
      </c>
      <c r="G585" s="48">
        <f t="shared" si="16"/>
        <v>1.0862531060672269</v>
      </c>
      <c r="H585" s="1" t="str">
        <f t="shared" si="17"/>
        <v>Rendah</v>
      </c>
      <c r="I585" s="6"/>
      <c r="J585" s="6"/>
      <c r="K585" s="74">
        <f t="shared" si="18"/>
        <v>360.60606060606062</v>
      </c>
      <c r="L585" s="74">
        <f t="shared" si="19"/>
        <v>10.606060606060606</v>
      </c>
      <c r="M585" s="1">
        <f>14*25</f>
        <v>350</v>
      </c>
    </row>
    <row r="586" spans="1:13" x14ac:dyDescent="0.25">
      <c r="A586" s="1">
        <v>2930</v>
      </c>
      <c r="B586" s="1" t="s">
        <v>3</v>
      </c>
      <c r="C586" s="1">
        <v>0</v>
      </c>
      <c r="D586" s="1">
        <v>256.15600599999999</v>
      </c>
      <c r="E586" s="1" t="s">
        <v>9</v>
      </c>
      <c r="F586" s="74">
        <f t="shared" si="15"/>
        <v>247.27272727272728</v>
      </c>
      <c r="G586" s="48">
        <f t="shared" si="16"/>
        <v>1.8646650436764705</v>
      </c>
      <c r="H586" s="1" t="str">
        <f t="shared" si="17"/>
        <v>Sedang</v>
      </c>
      <c r="I586" s="6"/>
      <c r="J586" s="6"/>
      <c r="K586" s="74">
        <f t="shared" si="18"/>
        <v>247.27272727272728</v>
      </c>
      <c r="L586" s="74">
        <f t="shared" si="19"/>
        <v>7.2727272727272725</v>
      </c>
      <c r="M586" s="1">
        <f>240</f>
        <v>240</v>
      </c>
    </row>
    <row r="587" spans="1:13" x14ac:dyDescent="0.25">
      <c r="A587" s="1">
        <v>2931</v>
      </c>
      <c r="B587" s="1" t="s">
        <v>3</v>
      </c>
      <c r="C587" s="1">
        <v>0</v>
      </c>
      <c r="D587" s="1">
        <v>130.89883900000001</v>
      </c>
      <c r="E587" s="1" t="s">
        <v>9</v>
      </c>
      <c r="F587" s="74">
        <f t="shared" si="15"/>
        <v>262.72727272727275</v>
      </c>
      <c r="G587" s="48">
        <f t="shared" si="16"/>
        <v>0.89681557515570931</v>
      </c>
      <c r="H587" s="1" t="str">
        <f t="shared" si="17"/>
        <v>Rendah</v>
      </c>
      <c r="I587" s="6"/>
      <c r="J587" s="6"/>
      <c r="K587" s="74">
        <f t="shared" si="18"/>
        <v>262.72727272727275</v>
      </c>
      <c r="L587" s="74">
        <f t="shared" si="19"/>
        <v>7.7272727272727275</v>
      </c>
      <c r="M587" s="1">
        <f>17*15</f>
        <v>255</v>
      </c>
    </row>
    <row r="588" spans="1:13" x14ac:dyDescent="0.25">
      <c r="A588" s="1">
        <v>2932</v>
      </c>
      <c r="B588" s="1" t="s">
        <v>3</v>
      </c>
      <c r="C588" s="1">
        <v>0</v>
      </c>
      <c r="D588" s="1">
        <v>247.828957</v>
      </c>
      <c r="E588" s="1" t="s">
        <v>9</v>
      </c>
      <c r="F588" s="74">
        <f t="shared" si="15"/>
        <v>519.27272727272725</v>
      </c>
      <c r="G588" s="48">
        <f t="shared" si="16"/>
        <v>0.85907096439075636</v>
      </c>
      <c r="H588" s="1" t="str">
        <f t="shared" si="17"/>
        <v>Rendah</v>
      </c>
      <c r="I588" s="6"/>
      <c r="J588" s="6"/>
      <c r="K588" s="74">
        <f t="shared" si="18"/>
        <v>519.27272727272725</v>
      </c>
      <c r="L588" s="74">
        <f t="shared" si="19"/>
        <v>15.272727272727273</v>
      </c>
      <c r="M588" s="1">
        <f>36*14</f>
        <v>504</v>
      </c>
    </row>
    <row r="589" spans="1:13" x14ac:dyDescent="0.25">
      <c r="A589" s="1">
        <v>2933</v>
      </c>
      <c r="B589" s="1" t="s">
        <v>3</v>
      </c>
      <c r="C589" s="1">
        <v>0</v>
      </c>
      <c r="D589" s="1">
        <v>113.30667800000001</v>
      </c>
      <c r="E589" s="1" t="s">
        <v>9</v>
      </c>
      <c r="F589" s="74">
        <f t="shared" si="15"/>
        <v>968.4848484848485</v>
      </c>
      <c r="G589" s="48">
        <f t="shared" si="16"/>
        <v>0.21058875698372967</v>
      </c>
      <c r="H589" s="1" t="str">
        <f t="shared" si="17"/>
        <v>Rendah</v>
      </c>
      <c r="I589" s="6"/>
      <c r="J589" s="6"/>
      <c r="K589" s="74">
        <f t="shared" si="18"/>
        <v>968.4848484848485</v>
      </c>
      <c r="L589" s="74">
        <f t="shared" si="19"/>
        <v>28.484848484848484</v>
      </c>
      <c r="M589" s="1">
        <f>47*20</f>
        <v>940</v>
      </c>
    </row>
    <row r="590" spans="1:13" x14ac:dyDescent="0.25">
      <c r="A590" s="1">
        <v>2934</v>
      </c>
      <c r="B590" s="1" t="s">
        <v>3</v>
      </c>
      <c r="C590" s="1">
        <v>0</v>
      </c>
      <c r="D590" s="1">
        <v>500.71368899999999</v>
      </c>
      <c r="E590" s="1" t="s">
        <v>9</v>
      </c>
      <c r="F590" s="74">
        <f t="shared" si="15"/>
        <v>1004.5454545454545</v>
      </c>
      <c r="G590" s="48">
        <f t="shared" si="16"/>
        <v>0.89720642915837112</v>
      </c>
      <c r="H590" s="1" t="str">
        <f t="shared" si="17"/>
        <v>Rendah</v>
      </c>
      <c r="I590" s="6"/>
      <c r="J590" s="6"/>
      <c r="K590" s="74">
        <f t="shared" si="18"/>
        <v>1004.5454545454545</v>
      </c>
      <c r="L590" s="74">
        <f t="shared" si="19"/>
        <v>29.545454545454547</v>
      </c>
      <c r="M590" s="1">
        <f>39*25</f>
        <v>975</v>
      </c>
    </row>
    <row r="591" spans="1:13" x14ac:dyDescent="0.25">
      <c r="A591" s="1">
        <v>2935</v>
      </c>
      <c r="B591" s="1" t="s">
        <v>3</v>
      </c>
      <c r="C591" s="1">
        <v>0</v>
      </c>
      <c r="D591" s="1">
        <v>217.22961599999999</v>
      </c>
      <c r="E591" s="1" t="s">
        <v>9</v>
      </c>
      <c r="F591" s="74">
        <f t="shared" si="15"/>
        <v>862.36363636363637</v>
      </c>
      <c r="G591" s="48">
        <f t="shared" si="16"/>
        <v>0.45342045085388993</v>
      </c>
      <c r="H591" s="1" t="str">
        <f t="shared" si="17"/>
        <v>Rendah</v>
      </c>
      <c r="I591" s="6"/>
      <c r="J591" s="6"/>
      <c r="K591" s="74">
        <f t="shared" si="18"/>
        <v>862.36363636363637</v>
      </c>
      <c r="L591" s="74">
        <f t="shared" si="19"/>
        <v>25.363636363636363</v>
      </c>
      <c r="M591" s="1">
        <f>27*31</f>
        <v>837</v>
      </c>
    </row>
    <row r="592" spans="1:13" x14ac:dyDescent="0.25">
      <c r="A592" s="1">
        <v>2936</v>
      </c>
      <c r="B592" s="1" t="s">
        <v>3</v>
      </c>
      <c r="C592" s="1">
        <v>0</v>
      </c>
      <c r="D592" s="1">
        <v>446.030238</v>
      </c>
      <c r="E592" s="1" t="s">
        <v>9</v>
      </c>
      <c r="F592" s="74">
        <f t="shared" si="15"/>
        <v>346.18181818181819</v>
      </c>
      <c r="G592" s="48">
        <f t="shared" si="16"/>
        <v>2.3191698299369747</v>
      </c>
      <c r="H592" s="1" t="str">
        <f t="shared" si="17"/>
        <v>Tinggi</v>
      </c>
      <c r="I592" s="6"/>
      <c r="J592" s="6"/>
      <c r="K592" s="74">
        <f t="shared" si="18"/>
        <v>346.18181818181819</v>
      </c>
      <c r="L592" s="74">
        <f t="shared" si="19"/>
        <v>10.181818181818182</v>
      </c>
      <c r="M592" s="1">
        <f>12*28</f>
        <v>336</v>
      </c>
    </row>
    <row r="593" spans="1:13" x14ac:dyDescent="0.25">
      <c r="A593" s="1">
        <v>2937</v>
      </c>
      <c r="B593" s="1" t="s">
        <v>3</v>
      </c>
      <c r="C593" s="1">
        <v>0</v>
      </c>
      <c r="D593" s="1">
        <v>162.61198200000001</v>
      </c>
      <c r="E593" s="1" t="s">
        <v>9</v>
      </c>
      <c r="F593" s="74">
        <f t="shared" si="15"/>
        <v>508.969696969697</v>
      </c>
      <c r="G593" s="48">
        <f t="shared" si="16"/>
        <v>0.57508643312693497</v>
      </c>
      <c r="H593" s="1" t="str">
        <f t="shared" si="17"/>
        <v>Rendah</v>
      </c>
      <c r="I593" s="6"/>
      <c r="J593" s="6"/>
      <c r="K593" s="74">
        <f t="shared" si="18"/>
        <v>508.969696969697</v>
      </c>
      <c r="L593" s="74">
        <f t="shared" si="19"/>
        <v>14.969696969696969</v>
      </c>
      <c r="M593" s="1">
        <f>19*26</f>
        <v>494</v>
      </c>
    </row>
    <row r="594" spans="1:13" x14ac:dyDescent="0.25">
      <c r="A594" s="1">
        <v>2938</v>
      </c>
      <c r="B594" s="1" t="s">
        <v>3</v>
      </c>
      <c r="C594" s="1">
        <v>0</v>
      </c>
      <c r="D594" s="1">
        <v>355.885988</v>
      </c>
      <c r="E594" s="1" t="s">
        <v>9</v>
      </c>
      <c r="F594" s="74">
        <f t="shared" si="15"/>
        <v>894.30303030303025</v>
      </c>
      <c r="G594" s="48">
        <f t="shared" si="16"/>
        <v>0.7163061699376525</v>
      </c>
      <c r="H594" s="1" t="str">
        <f t="shared" si="17"/>
        <v>Rendah</v>
      </c>
      <c r="I594" s="6"/>
      <c r="J594" s="6"/>
      <c r="K594" s="74">
        <f t="shared" si="18"/>
        <v>894.30303030303025</v>
      </c>
      <c r="L594" s="74">
        <f t="shared" si="19"/>
        <v>26.303030303030305</v>
      </c>
      <c r="M594" s="1">
        <f>28*31</f>
        <v>868</v>
      </c>
    </row>
    <row r="595" spans="1:13" x14ac:dyDescent="0.25">
      <c r="A595" s="1">
        <v>2939</v>
      </c>
      <c r="B595" s="1" t="s">
        <v>3</v>
      </c>
      <c r="C595" s="1">
        <v>0</v>
      </c>
      <c r="D595" s="1">
        <v>294.77195499999999</v>
      </c>
      <c r="E595" s="1" t="s">
        <v>9</v>
      </c>
      <c r="F595" s="74">
        <f t="shared" si="15"/>
        <v>309.09090909090907</v>
      </c>
      <c r="G595" s="48">
        <f t="shared" si="16"/>
        <v>1.7166131497058825</v>
      </c>
      <c r="H595" s="1" t="str">
        <f t="shared" si="17"/>
        <v>Rendah</v>
      </c>
      <c r="I595" s="6"/>
      <c r="J595" s="6"/>
      <c r="K595" s="74">
        <f t="shared" si="18"/>
        <v>309.09090909090907</v>
      </c>
      <c r="L595" s="74">
        <f t="shared" si="19"/>
        <v>9.0909090909090917</v>
      </c>
      <c r="M595" s="1">
        <f>20*15</f>
        <v>300</v>
      </c>
    </row>
    <row r="596" spans="1:13" x14ac:dyDescent="0.25">
      <c r="A596" s="1">
        <v>2940</v>
      </c>
      <c r="B596" s="1" t="s">
        <v>3</v>
      </c>
      <c r="C596" s="1">
        <v>0</v>
      </c>
      <c r="D596" s="1">
        <v>499.81618800000001</v>
      </c>
      <c r="E596" s="1" t="s">
        <v>9</v>
      </c>
      <c r="F596" s="74">
        <f t="shared" si="15"/>
        <v>566.66666666666663</v>
      </c>
      <c r="G596" s="48">
        <f t="shared" si="16"/>
        <v>1.5876514207058825</v>
      </c>
      <c r="H596" s="1" t="str">
        <f t="shared" si="17"/>
        <v>Rendah</v>
      </c>
      <c r="I596" s="6"/>
      <c r="J596" s="6"/>
      <c r="K596" s="74">
        <f t="shared" si="18"/>
        <v>566.66666666666663</v>
      </c>
      <c r="L596" s="74">
        <f t="shared" si="19"/>
        <v>16.666666666666668</v>
      </c>
      <c r="M596" s="1">
        <f>22*25</f>
        <v>550</v>
      </c>
    </row>
    <row r="597" spans="1:13" x14ac:dyDescent="0.25">
      <c r="A597" s="1">
        <v>2941</v>
      </c>
      <c r="B597" s="1" t="s">
        <v>3</v>
      </c>
      <c r="C597" s="1">
        <v>0</v>
      </c>
      <c r="D597" s="1">
        <v>155.93109100000001</v>
      </c>
      <c r="E597" s="1" t="s">
        <v>9</v>
      </c>
      <c r="F597" s="74">
        <f t="shared" si="15"/>
        <v>401.81818181818181</v>
      </c>
      <c r="G597" s="48">
        <f t="shared" si="16"/>
        <v>0.69851484203619918</v>
      </c>
      <c r="H597" s="1" t="str">
        <f t="shared" si="17"/>
        <v>Rendah</v>
      </c>
      <c r="I597" s="6"/>
      <c r="J597" s="6"/>
      <c r="K597" s="74">
        <f t="shared" si="18"/>
        <v>401.81818181818181</v>
      </c>
      <c r="L597" s="74">
        <f t="shared" si="19"/>
        <v>11.818181818181818</v>
      </c>
      <c r="M597" s="1">
        <f>13*30</f>
        <v>390</v>
      </c>
    </row>
    <row r="598" spans="1:13" x14ac:dyDescent="0.25">
      <c r="A598" s="1">
        <v>2942</v>
      </c>
      <c r="B598" s="1" t="s">
        <v>3</v>
      </c>
      <c r="C598" s="1">
        <v>0</v>
      </c>
      <c r="D598" s="1">
        <v>504.07209499999999</v>
      </c>
      <c r="E598" s="1" t="s">
        <v>9</v>
      </c>
      <c r="F598" s="74">
        <f t="shared" si="15"/>
        <v>473.93939393939394</v>
      </c>
      <c r="G598" s="48">
        <f t="shared" si="16"/>
        <v>1.9144426114450128</v>
      </c>
      <c r="H598" s="1" t="str">
        <f t="shared" si="17"/>
        <v>Sedang</v>
      </c>
      <c r="I598" s="6"/>
      <c r="J598" s="6"/>
      <c r="K598" s="74">
        <f t="shared" si="18"/>
        <v>473.93939393939394</v>
      </c>
      <c r="L598" s="74">
        <f t="shared" si="19"/>
        <v>13.939393939393939</v>
      </c>
      <c r="M598" s="1">
        <f>23*20</f>
        <v>460</v>
      </c>
    </row>
    <row r="599" spans="1:13" x14ac:dyDescent="0.25">
      <c r="A599" s="1">
        <v>2943</v>
      </c>
      <c r="B599" s="1" t="s">
        <v>3</v>
      </c>
      <c r="C599" s="1">
        <v>0</v>
      </c>
      <c r="D599" s="1">
        <v>4.54155</v>
      </c>
      <c r="E599" s="1" t="s">
        <v>9</v>
      </c>
      <c r="F599" s="74">
        <f t="shared" si="15"/>
        <v>340</v>
      </c>
      <c r="G599" s="48">
        <f t="shared" si="16"/>
        <v>2.4043499999999999E-2</v>
      </c>
      <c r="H599" s="1" t="str">
        <f t="shared" si="17"/>
        <v>Rendah</v>
      </c>
      <c r="I599" s="6"/>
      <c r="J599" s="6"/>
      <c r="K599" s="74">
        <f t="shared" si="18"/>
        <v>340</v>
      </c>
      <c r="L599" s="74">
        <f t="shared" si="19"/>
        <v>10</v>
      </c>
      <c r="M599" s="1">
        <f>22*15</f>
        <v>330</v>
      </c>
    </row>
    <row r="600" spans="1:13" x14ac:dyDescent="0.25">
      <c r="A600" s="1">
        <v>2944</v>
      </c>
      <c r="B600" s="1" t="s">
        <v>3</v>
      </c>
      <c r="C600" s="1">
        <v>0</v>
      </c>
      <c r="D600" s="1">
        <v>43.520471999999998</v>
      </c>
      <c r="E600" s="1" t="s">
        <v>9</v>
      </c>
      <c r="F600" s="74">
        <f t="shared" si="15"/>
        <v>1020</v>
      </c>
      <c r="G600" s="48">
        <f t="shared" si="16"/>
        <v>7.680083294117647E-2</v>
      </c>
      <c r="H600" s="1" t="str">
        <f t="shared" si="17"/>
        <v>Rendah</v>
      </c>
      <c r="I600" s="6"/>
      <c r="J600" s="6"/>
      <c r="K600" s="74">
        <f t="shared" si="18"/>
        <v>1020</v>
      </c>
      <c r="L600" s="74">
        <f t="shared" si="19"/>
        <v>30</v>
      </c>
      <c r="M600" s="1">
        <f>33*30</f>
        <v>990</v>
      </c>
    </row>
    <row r="601" spans="1:13" x14ac:dyDescent="0.25">
      <c r="A601" s="1">
        <v>2945</v>
      </c>
      <c r="B601" s="1" t="s">
        <v>3</v>
      </c>
      <c r="C601" s="1">
        <v>0</v>
      </c>
      <c r="D601" s="1">
        <v>724.96224700000005</v>
      </c>
      <c r="E601" s="1" t="s">
        <v>9</v>
      </c>
      <c r="F601" s="74">
        <f t="shared" si="15"/>
        <v>642.90909090909088</v>
      </c>
      <c r="G601" s="48">
        <f t="shared" si="16"/>
        <v>2.0297302729920816</v>
      </c>
      <c r="H601" s="1" t="str">
        <f t="shared" si="17"/>
        <v>Tinggi</v>
      </c>
      <c r="I601" s="6"/>
      <c r="J601" s="6"/>
      <c r="K601" s="74">
        <f t="shared" si="18"/>
        <v>642.90909090909088</v>
      </c>
      <c r="L601" s="74">
        <f t="shared" si="19"/>
        <v>18.90909090909091</v>
      </c>
      <c r="M601" s="1">
        <f>39*16</f>
        <v>624</v>
      </c>
    </row>
    <row r="602" spans="1:13" x14ac:dyDescent="0.25">
      <c r="A602" s="1">
        <v>2946</v>
      </c>
      <c r="B602" s="1" t="s">
        <v>3</v>
      </c>
      <c r="C602" s="1">
        <v>0</v>
      </c>
      <c r="D602" s="1">
        <v>102.654775</v>
      </c>
      <c r="E602" s="1" t="s">
        <v>9</v>
      </c>
      <c r="F602" s="74">
        <f t="shared" si="15"/>
        <v>398.72727272727275</v>
      </c>
      <c r="G602" s="48">
        <f t="shared" si="16"/>
        <v>0.46342100889192883</v>
      </c>
      <c r="H602" s="1" t="str">
        <f t="shared" si="17"/>
        <v>Rendah</v>
      </c>
      <c r="I602" s="6"/>
      <c r="J602" s="6"/>
      <c r="K602" s="74">
        <f t="shared" si="18"/>
        <v>398.72727272727275</v>
      </c>
      <c r="L602" s="74">
        <f t="shared" si="19"/>
        <v>11.727272727272727</v>
      </c>
      <c r="M602" s="1">
        <f>43*9</f>
        <v>387</v>
      </c>
    </row>
    <row r="603" spans="1:13" x14ac:dyDescent="0.25">
      <c r="A603" s="1">
        <v>2947</v>
      </c>
      <c r="B603" s="1" t="s">
        <v>3</v>
      </c>
      <c r="C603" s="1">
        <v>0</v>
      </c>
      <c r="D603" s="1">
        <v>297.368426</v>
      </c>
      <c r="E603" s="1" t="s">
        <v>9</v>
      </c>
      <c r="F603" s="74">
        <f t="shared" si="15"/>
        <v>234.90909090909091</v>
      </c>
      <c r="G603" s="48">
        <f t="shared" si="16"/>
        <v>2.2785970722910216</v>
      </c>
      <c r="H603" s="1" t="str">
        <f t="shared" si="17"/>
        <v>Tinggi</v>
      </c>
      <c r="I603" s="6"/>
      <c r="J603" s="6"/>
      <c r="K603" s="74">
        <f t="shared" si="18"/>
        <v>234.90909090909091</v>
      </c>
      <c r="L603" s="74">
        <f t="shared" si="19"/>
        <v>6.9090909090909092</v>
      </c>
      <c r="M603" s="1">
        <f>19*12</f>
        <v>228</v>
      </c>
    </row>
    <row r="604" spans="1:13" x14ac:dyDescent="0.25">
      <c r="A604" s="1">
        <v>2948</v>
      </c>
      <c r="B604" s="1" t="s">
        <v>3</v>
      </c>
      <c r="C604" s="1">
        <v>0</v>
      </c>
      <c r="D604" s="1">
        <v>100.840255</v>
      </c>
      <c r="E604" s="1" t="s">
        <v>9</v>
      </c>
      <c r="F604" s="74">
        <f t="shared" si="15"/>
        <v>989.09090909090912</v>
      </c>
      <c r="G604" s="48">
        <f t="shared" si="16"/>
        <v>0.1835144346507353</v>
      </c>
      <c r="H604" s="1" t="str">
        <f t="shared" si="17"/>
        <v>Rendah</v>
      </c>
      <c r="I604" s="6"/>
      <c r="J604" s="6"/>
      <c r="K604" s="74">
        <f t="shared" si="18"/>
        <v>989.09090909090912</v>
      </c>
      <c r="L604" s="74">
        <f t="shared" si="19"/>
        <v>29.09090909090909</v>
      </c>
      <c r="M604" s="1">
        <f>48*20</f>
        <v>960</v>
      </c>
    </row>
    <row r="605" spans="1:13" x14ac:dyDescent="0.25">
      <c r="A605" s="1">
        <v>2949</v>
      </c>
      <c r="B605" s="1" t="s">
        <v>3</v>
      </c>
      <c r="C605" s="1">
        <v>0</v>
      </c>
      <c r="D605" s="1">
        <v>538.15946899999994</v>
      </c>
      <c r="E605" s="1" t="s">
        <v>9</v>
      </c>
      <c r="F605" s="74">
        <f t="shared" si="15"/>
        <v>1115.8181818181818</v>
      </c>
      <c r="G605" s="48">
        <f t="shared" si="16"/>
        <v>0.86814058059312371</v>
      </c>
      <c r="H605" s="1" t="str">
        <f t="shared" si="17"/>
        <v>Rendah</v>
      </c>
      <c r="I605" s="6"/>
      <c r="J605" s="6"/>
      <c r="K605" s="74">
        <f t="shared" si="18"/>
        <v>1115.8181818181818</v>
      </c>
      <c r="L605" s="74">
        <f t="shared" si="19"/>
        <v>32.81818181818182</v>
      </c>
      <c r="M605" s="1">
        <f>57*19</f>
        <v>1083</v>
      </c>
    </row>
    <row r="606" spans="1:13" x14ac:dyDescent="0.25">
      <c r="A606" s="1">
        <v>2950</v>
      </c>
      <c r="B606" s="1" t="s">
        <v>3</v>
      </c>
      <c r="C606" s="1">
        <v>0</v>
      </c>
      <c r="D606" s="1">
        <v>129.83581899999999</v>
      </c>
      <c r="E606" s="1" t="s">
        <v>9</v>
      </c>
      <c r="F606" s="74">
        <f t="shared" si="15"/>
        <v>879.87878787878788</v>
      </c>
      <c r="G606" s="48">
        <f t="shared" si="16"/>
        <v>0.26560985151536026</v>
      </c>
      <c r="H606" s="1" t="str">
        <f t="shared" si="17"/>
        <v>Rendah</v>
      </c>
      <c r="I606" s="6"/>
      <c r="J606" s="6"/>
      <c r="K606" s="74">
        <f t="shared" si="18"/>
        <v>879.87878787878788</v>
      </c>
      <c r="L606" s="74">
        <f t="shared" si="19"/>
        <v>25.878787878787879</v>
      </c>
      <c r="M606" s="1">
        <f>61*14</f>
        <v>854</v>
      </c>
    </row>
    <row r="607" spans="1:13" x14ac:dyDescent="0.25">
      <c r="A607" s="1">
        <v>2951</v>
      </c>
      <c r="B607" s="1" t="s">
        <v>3</v>
      </c>
      <c r="C607" s="1">
        <v>0</v>
      </c>
      <c r="D607" s="1">
        <v>96.490081000000004</v>
      </c>
      <c r="E607" s="1" t="s">
        <v>9</v>
      </c>
      <c r="F607" s="74">
        <f t="shared" si="15"/>
        <v>508.969696969697</v>
      </c>
      <c r="G607" s="48">
        <f t="shared" si="16"/>
        <v>0.3412426060609669</v>
      </c>
      <c r="H607" s="1" t="str">
        <f t="shared" si="17"/>
        <v>Rendah</v>
      </c>
      <c r="I607" s="6"/>
      <c r="J607" s="6"/>
      <c r="K607" s="74">
        <f t="shared" si="18"/>
        <v>508.969696969697</v>
      </c>
      <c r="L607" s="74">
        <f t="shared" si="19"/>
        <v>14.969696969696969</v>
      </c>
      <c r="M607" s="1">
        <f>38*13</f>
        <v>494</v>
      </c>
    </row>
    <row r="608" spans="1:13" x14ac:dyDescent="0.25">
      <c r="A608" s="1">
        <v>2952</v>
      </c>
      <c r="B608" s="1" t="s">
        <v>3</v>
      </c>
      <c r="C608" s="1">
        <v>0</v>
      </c>
      <c r="D608" s="1">
        <v>476.613856</v>
      </c>
      <c r="E608" s="1" t="s">
        <v>9</v>
      </c>
      <c r="F608" s="74">
        <f t="shared" si="15"/>
        <v>494.54545454545456</v>
      </c>
      <c r="G608" s="48">
        <f t="shared" si="16"/>
        <v>1.7347342552941176</v>
      </c>
      <c r="H608" s="1" t="str">
        <f t="shared" si="17"/>
        <v>Rendah</v>
      </c>
      <c r="I608" s="6"/>
      <c r="J608" s="6"/>
      <c r="K608" s="74">
        <f t="shared" si="18"/>
        <v>494.54545454545456</v>
      </c>
      <c r="L608" s="74">
        <f t="shared" si="19"/>
        <v>14.545454545454545</v>
      </c>
      <c r="M608" s="1">
        <f>30*16</f>
        <v>480</v>
      </c>
    </row>
    <row r="609" spans="1:13" x14ac:dyDescent="0.25">
      <c r="A609" s="1">
        <v>2953</v>
      </c>
      <c r="B609" s="1" t="s">
        <v>3</v>
      </c>
      <c r="C609" s="1">
        <v>0</v>
      </c>
      <c r="D609" s="1">
        <v>225.589539</v>
      </c>
      <c r="E609" s="1" t="s">
        <v>9</v>
      </c>
      <c r="F609" s="74">
        <f t="shared" si="15"/>
        <v>576.969696969697</v>
      </c>
      <c r="G609" s="48">
        <f t="shared" si="16"/>
        <v>0.70378249036764706</v>
      </c>
      <c r="H609" s="1" t="str">
        <f t="shared" si="17"/>
        <v>Rendah</v>
      </c>
      <c r="I609" s="6"/>
      <c r="J609" s="6"/>
      <c r="K609" s="74">
        <f t="shared" si="18"/>
        <v>576.969696969697</v>
      </c>
      <c r="L609" s="74">
        <f t="shared" si="19"/>
        <v>16.969696969696969</v>
      </c>
      <c r="M609" s="1">
        <f>35*16</f>
        <v>560</v>
      </c>
    </row>
    <row r="610" spans="1:13" x14ac:dyDescent="0.25">
      <c r="A610" s="1">
        <v>2954</v>
      </c>
      <c r="B610" s="1" t="s">
        <v>3</v>
      </c>
      <c r="C610" s="1">
        <v>0</v>
      </c>
      <c r="D610" s="1">
        <v>313.13906700000001</v>
      </c>
      <c r="E610" s="1" t="s">
        <v>9</v>
      </c>
      <c r="F610" s="74">
        <f t="shared" si="15"/>
        <v>494.54545454545456</v>
      </c>
      <c r="G610" s="48">
        <f t="shared" si="16"/>
        <v>1.1397341041544118</v>
      </c>
      <c r="H610" s="1" t="str">
        <f t="shared" si="17"/>
        <v>Rendah</v>
      </c>
      <c r="I610" s="6"/>
      <c r="J610" s="6"/>
      <c r="K610" s="74">
        <f t="shared" si="18"/>
        <v>494.54545454545456</v>
      </c>
      <c r="L610" s="74">
        <f t="shared" si="19"/>
        <v>14.545454545454545</v>
      </c>
      <c r="M610" s="1">
        <f>30*16</f>
        <v>480</v>
      </c>
    </row>
    <row r="611" spans="1:13" x14ac:dyDescent="0.25">
      <c r="A611" s="1">
        <v>2955</v>
      </c>
      <c r="B611" s="1" t="s">
        <v>3</v>
      </c>
      <c r="C611" s="1">
        <v>0</v>
      </c>
      <c r="D611" s="1">
        <v>281.06417499999998</v>
      </c>
      <c r="E611" s="1" t="s">
        <v>9</v>
      </c>
      <c r="F611" s="74">
        <f t="shared" si="15"/>
        <v>576.969696969697</v>
      </c>
      <c r="G611" s="48">
        <f t="shared" si="16"/>
        <v>0.87684936948529402</v>
      </c>
      <c r="H611" s="1" t="str">
        <f t="shared" si="17"/>
        <v>Rendah</v>
      </c>
      <c r="I611" s="6"/>
      <c r="J611" s="6"/>
      <c r="K611" s="74">
        <f t="shared" si="18"/>
        <v>576.969696969697</v>
      </c>
      <c r="L611" s="74">
        <f t="shared" si="19"/>
        <v>16.969696969696969</v>
      </c>
      <c r="M611" s="1">
        <f>35*16</f>
        <v>560</v>
      </c>
    </row>
    <row r="612" spans="1:13" x14ac:dyDescent="0.25">
      <c r="A612" s="1">
        <v>2956</v>
      </c>
      <c r="B612" s="1" t="s">
        <v>3</v>
      </c>
      <c r="C612" s="1">
        <v>0</v>
      </c>
      <c r="D612" s="1">
        <v>831.89990499999999</v>
      </c>
      <c r="E612" s="1" t="s">
        <v>9</v>
      </c>
      <c r="F612" s="74">
        <f t="shared" si="15"/>
        <v>549.15151515151513</v>
      </c>
      <c r="G612" s="48">
        <f t="shared" si="16"/>
        <v>2.7267881225582165</v>
      </c>
      <c r="H612" s="1" t="str">
        <f t="shared" si="17"/>
        <v>Tinggi</v>
      </c>
      <c r="I612" s="6"/>
      <c r="J612" s="6"/>
      <c r="K612" s="74">
        <f t="shared" si="18"/>
        <v>549.15151515151513</v>
      </c>
      <c r="L612" s="74">
        <f t="shared" si="19"/>
        <v>16.151515151515152</v>
      </c>
      <c r="M612" s="1">
        <f>41*13</f>
        <v>533</v>
      </c>
    </row>
    <row r="613" spans="1:13" x14ac:dyDescent="0.25">
      <c r="A613" s="1">
        <v>2957</v>
      </c>
      <c r="B613" s="1" t="s">
        <v>3</v>
      </c>
      <c r="C613" s="1">
        <v>0</v>
      </c>
      <c r="D613" s="1">
        <v>86.438554999999994</v>
      </c>
      <c r="E613" s="1" t="s">
        <v>9</v>
      </c>
      <c r="F613" s="74">
        <f t="shared" ref="F613:F658" si="20">K613</f>
        <v>589.33333333333337</v>
      </c>
      <c r="G613" s="48">
        <f t="shared" ref="G613:G658" si="21">(D613*1.8)/F613</f>
        <v>0.26400916119909495</v>
      </c>
      <c r="H613" s="1" t="str">
        <f t="shared" ref="H613:H658" si="22">IF(G613&gt;2,"Tinggi",IF(AND(G613&gt;1.8,G613&lt;2),"Sedang",IF(AND(G613&gt;0,G613&lt;1.8),"Rendah","Rendah")))</f>
        <v>Rendah</v>
      </c>
      <c r="I613" s="6"/>
      <c r="J613" s="6"/>
      <c r="K613" s="74">
        <f t="shared" ref="K613:K658" si="23">SUM(L613:M613)</f>
        <v>589.33333333333337</v>
      </c>
      <c r="L613" s="74">
        <f t="shared" ref="L613:L658" si="24">M613/33</f>
        <v>17.333333333333332</v>
      </c>
      <c r="M613" s="1">
        <f>44*13</f>
        <v>572</v>
      </c>
    </row>
    <row r="614" spans="1:13" x14ac:dyDescent="0.25">
      <c r="A614" s="1">
        <v>2958</v>
      </c>
      <c r="B614" s="1" t="s">
        <v>3</v>
      </c>
      <c r="C614" s="1">
        <v>0</v>
      </c>
      <c r="D614" s="1">
        <v>23.670662</v>
      </c>
      <c r="E614" s="1" t="s">
        <v>9</v>
      </c>
      <c r="F614" s="74">
        <f t="shared" si="20"/>
        <v>479.09090909090907</v>
      </c>
      <c r="G614" s="48">
        <f t="shared" si="21"/>
        <v>8.8933417001897538E-2</v>
      </c>
      <c r="H614" s="1" t="str">
        <f t="shared" si="22"/>
        <v>Rendah</v>
      </c>
      <c r="I614" s="6"/>
      <c r="J614" s="6"/>
      <c r="K614" s="74">
        <f t="shared" si="23"/>
        <v>479.09090909090907</v>
      </c>
      <c r="L614" s="74">
        <f t="shared" si="24"/>
        <v>14.090909090909092</v>
      </c>
      <c r="M614" s="1">
        <f>15*31</f>
        <v>465</v>
      </c>
    </row>
    <row r="615" spans="1:13" x14ac:dyDescent="0.25">
      <c r="A615" s="1">
        <v>2959</v>
      </c>
      <c r="B615" s="1" t="s">
        <v>3</v>
      </c>
      <c r="C615" s="1">
        <v>0</v>
      </c>
      <c r="D615" s="1">
        <v>34.860201000000004</v>
      </c>
      <c r="E615" s="1" t="s">
        <v>9</v>
      </c>
      <c r="F615" s="74">
        <f t="shared" si="20"/>
        <v>865.4545454545455</v>
      </c>
      <c r="G615" s="48">
        <f t="shared" si="21"/>
        <v>7.2503359222689079E-2</v>
      </c>
      <c r="H615" s="1" t="str">
        <f t="shared" si="22"/>
        <v>Rendah</v>
      </c>
      <c r="I615" s="6"/>
      <c r="J615" s="6"/>
      <c r="K615" s="74">
        <f t="shared" si="23"/>
        <v>865.4545454545455</v>
      </c>
      <c r="L615" s="74">
        <f t="shared" si="24"/>
        <v>25.454545454545453</v>
      </c>
      <c r="M615" s="1">
        <f>35*24</f>
        <v>840</v>
      </c>
    </row>
    <row r="616" spans="1:13" x14ac:dyDescent="0.25">
      <c r="A616" s="1">
        <v>2960</v>
      </c>
      <c r="B616" s="1" t="s">
        <v>3</v>
      </c>
      <c r="C616" s="1">
        <v>0</v>
      </c>
      <c r="D616" s="1">
        <v>188.955771</v>
      </c>
      <c r="E616" s="1" t="s">
        <v>9</v>
      </c>
      <c r="F616" s="74">
        <f t="shared" si="20"/>
        <v>2271.818181818182</v>
      </c>
      <c r="G616" s="48">
        <f t="shared" si="21"/>
        <v>0.14971285577430971</v>
      </c>
      <c r="H616" s="1" t="str">
        <f t="shared" si="22"/>
        <v>Rendah</v>
      </c>
      <c r="I616" s="6"/>
      <c r="J616" s="6"/>
      <c r="K616" s="74">
        <f t="shared" si="23"/>
        <v>2271.818181818182</v>
      </c>
      <c r="L616" s="74">
        <f t="shared" si="24"/>
        <v>66.818181818181813</v>
      </c>
      <c r="M616" s="1">
        <f>45*49</f>
        <v>2205</v>
      </c>
    </row>
    <row r="617" spans="1:13" x14ac:dyDescent="0.25">
      <c r="A617" s="1">
        <v>2961</v>
      </c>
      <c r="B617" s="1" t="s">
        <v>3</v>
      </c>
      <c r="C617" s="1">
        <v>0</v>
      </c>
      <c r="D617" s="1">
        <v>427.930543</v>
      </c>
      <c r="E617" s="1" t="s">
        <v>9</v>
      </c>
      <c r="F617" s="74">
        <f t="shared" si="20"/>
        <v>340</v>
      </c>
      <c r="G617" s="48">
        <f t="shared" si="21"/>
        <v>2.2655146394117649</v>
      </c>
      <c r="H617" s="1" t="str">
        <f t="shared" si="22"/>
        <v>Tinggi</v>
      </c>
      <c r="I617" s="6"/>
      <c r="J617" s="6"/>
      <c r="K617" s="74">
        <f t="shared" si="23"/>
        <v>340</v>
      </c>
      <c r="L617" s="74">
        <f t="shared" si="24"/>
        <v>10</v>
      </c>
      <c r="M617" s="1">
        <f>22*15</f>
        <v>330</v>
      </c>
    </row>
    <row r="618" spans="1:13" x14ac:dyDescent="0.25">
      <c r="A618" s="1">
        <v>2962</v>
      </c>
      <c r="B618" s="1" t="s">
        <v>3</v>
      </c>
      <c r="C618" s="1">
        <v>0</v>
      </c>
      <c r="D618" s="1">
        <v>245.598793</v>
      </c>
      <c r="E618" s="1" t="s">
        <v>9</v>
      </c>
      <c r="F618" s="74">
        <f t="shared" si="20"/>
        <v>1020</v>
      </c>
      <c r="G618" s="48">
        <f t="shared" si="21"/>
        <v>0.43340963470588234</v>
      </c>
      <c r="H618" s="1" t="str">
        <f t="shared" si="22"/>
        <v>Rendah</v>
      </c>
      <c r="I618" s="6"/>
      <c r="J618" s="6"/>
      <c r="K618" s="74">
        <f t="shared" si="23"/>
        <v>1020</v>
      </c>
      <c r="L618" s="74">
        <f t="shared" si="24"/>
        <v>30</v>
      </c>
      <c r="M618" s="1">
        <f>33*30</f>
        <v>990</v>
      </c>
    </row>
    <row r="619" spans="1:13" x14ac:dyDescent="0.25">
      <c r="A619" s="1">
        <v>2963</v>
      </c>
      <c r="B619" s="1" t="s">
        <v>3</v>
      </c>
      <c r="C619" s="1">
        <v>0</v>
      </c>
      <c r="D619" s="1">
        <v>67.332076999999998</v>
      </c>
      <c r="E619" s="1" t="s">
        <v>9</v>
      </c>
      <c r="F619" s="74">
        <f t="shared" si="20"/>
        <v>642.90909090909088</v>
      </c>
      <c r="G619" s="48">
        <f t="shared" si="21"/>
        <v>0.18851458209841629</v>
      </c>
      <c r="H619" s="1" t="str">
        <f t="shared" si="22"/>
        <v>Rendah</v>
      </c>
      <c r="I619" s="6"/>
      <c r="J619" s="6"/>
      <c r="K619" s="74">
        <f t="shared" si="23"/>
        <v>642.90909090909088</v>
      </c>
      <c r="L619" s="74">
        <f t="shared" si="24"/>
        <v>18.90909090909091</v>
      </c>
      <c r="M619" s="1">
        <f>39*16</f>
        <v>624</v>
      </c>
    </row>
    <row r="620" spans="1:13" x14ac:dyDescent="0.25">
      <c r="A620" s="1">
        <v>2964</v>
      </c>
      <c r="B620" s="1" t="s">
        <v>3</v>
      </c>
      <c r="C620" s="1">
        <v>0</v>
      </c>
      <c r="D620" s="1">
        <v>208.8869</v>
      </c>
      <c r="E620" s="1" t="s">
        <v>9</v>
      </c>
      <c r="F620" s="74">
        <f t="shared" si="20"/>
        <v>398.72727272727275</v>
      </c>
      <c r="G620" s="48">
        <f t="shared" si="21"/>
        <v>0.94299147742818057</v>
      </c>
      <c r="H620" s="1" t="str">
        <f t="shared" si="22"/>
        <v>Rendah</v>
      </c>
      <c r="I620" s="6"/>
      <c r="J620" s="6"/>
      <c r="K620" s="74">
        <f t="shared" si="23"/>
        <v>398.72727272727275</v>
      </c>
      <c r="L620" s="74">
        <f t="shared" si="24"/>
        <v>11.727272727272727</v>
      </c>
      <c r="M620" s="1">
        <f>43*9</f>
        <v>387</v>
      </c>
    </row>
    <row r="621" spans="1:13" x14ac:dyDescent="0.25">
      <c r="A621" s="1">
        <v>2965</v>
      </c>
      <c r="B621" s="1" t="s">
        <v>3</v>
      </c>
      <c r="C621" s="1">
        <v>0</v>
      </c>
      <c r="D621" s="1">
        <v>125.128032</v>
      </c>
      <c r="E621" s="1" t="s">
        <v>9</v>
      </c>
      <c r="F621" s="74">
        <f t="shared" si="20"/>
        <v>234.90909090909091</v>
      </c>
      <c r="G621" s="48">
        <f t="shared" si="21"/>
        <v>0.95879838761609915</v>
      </c>
      <c r="H621" s="1" t="str">
        <f t="shared" si="22"/>
        <v>Rendah</v>
      </c>
      <c r="I621" s="6"/>
      <c r="J621" s="6"/>
      <c r="K621" s="74">
        <f t="shared" si="23"/>
        <v>234.90909090909091</v>
      </c>
      <c r="L621" s="74">
        <f t="shared" si="24"/>
        <v>6.9090909090909092</v>
      </c>
      <c r="M621" s="1">
        <f>19*12</f>
        <v>228</v>
      </c>
    </row>
    <row r="622" spans="1:13" x14ac:dyDescent="0.25">
      <c r="A622" s="1">
        <v>2966</v>
      </c>
      <c r="B622" s="1" t="s">
        <v>3</v>
      </c>
      <c r="C622" s="1">
        <v>0</v>
      </c>
      <c r="D622" s="1">
        <v>143.12575899999999</v>
      </c>
      <c r="E622" s="1" t="s">
        <v>9</v>
      </c>
      <c r="F622" s="74">
        <f t="shared" si="20"/>
        <v>989.09090909090912</v>
      </c>
      <c r="G622" s="48">
        <f t="shared" si="21"/>
        <v>0.26046783347426472</v>
      </c>
      <c r="H622" s="1" t="str">
        <f t="shared" si="22"/>
        <v>Rendah</v>
      </c>
      <c r="I622" s="6"/>
      <c r="J622" s="6"/>
      <c r="K622" s="74">
        <f t="shared" si="23"/>
        <v>989.09090909090912</v>
      </c>
      <c r="L622" s="74">
        <f t="shared" si="24"/>
        <v>29.09090909090909</v>
      </c>
      <c r="M622" s="1">
        <f>48*20</f>
        <v>960</v>
      </c>
    </row>
    <row r="623" spans="1:13" x14ac:dyDescent="0.25">
      <c r="A623" s="1">
        <v>2967</v>
      </c>
      <c r="B623" s="1" t="s">
        <v>3</v>
      </c>
      <c r="C623" s="1">
        <v>0</v>
      </c>
      <c r="D623" s="1">
        <v>117.692555</v>
      </c>
      <c r="E623" s="1" t="s">
        <v>9</v>
      </c>
      <c r="F623" s="74">
        <f t="shared" si="20"/>
        <v>1115.8181818181818</v>
      </c>
      <c r="G623" s="48">
        <f t="shared" si="21"/>
        <v>0.18985763312693499</v>
      </c>
      <c r="H623" s="1" t="str">
        <f t="shared" si="22"/>
        <v>Rendah</v>
      </c>
      <c r="I623" s="6"/>
      <c r="J623" s="6"/>
      <c r="K623" s="74">
        <f t="shared" si="23"/>
        <v>1115.8181818181818</v>
      </c>
      <c r="L623" s="74">
        <f t="shared" si="24"/>
        <v>32.81818181818182</v>
      </c>
      <c r="M623" s="1">
        <f>57*19</f>
        <v>1083</v>
      </c>
    </row>
    <row r="624" spans="1:13" x14ac:dyDescent="0.25">
      <c r="A624" s="1">
        <v>2968</v>
      </c>
      <c r="B624" s="1" t="s">
        <v>3</v>
      </c>
      <c r="C624" s="1">
        <v>0</v>
      </c>
      <c r="D624" s="1">
        <v>138.59576000000001</v>
      </c>
      <c r="E624" s="1" t="s">
        <v>9</v>
      </c>
      <c r="F624" s="74">
        <f t="shared" si="20"/>
        <v>879.87878787878788</v>
      </c>
      <c r="G624" s="48">
        <f t="shared" si="21"/>
        <v>0.28353038104422101</v>
      </c>
      <c r="H624" s="1" t="str">
        <f t="shared" si="22"/>
        <v>Rendah</v>
      </c>
      <c r="I624" s="6"/>
      <c r="J624" s="6"/>
      <c r="K624" s="74">
        <f t="shared" si="23"/>
        <v>879.87878787878788</v>
      </c>
      <c r="L624" s="74">
        <f t="shared" si="24"/>
        <v>25.878787878787879</v>
      </c>
      <c r="M624" s="1">
        <f>61*14</f>
        <v>854</v>
      </c>
    </row>
    <row r="625" spans="1:13" x14ac:dyDescent="0.25">
      <c r="A625" s="1">
        <v>2974</v>
      </c>
      <c r="B625" s="1" t="s">
        <v>3</v>
      </c>
      <c r="C625" s="1">
        <v>0</v>
      </c>
      <c r="D625" s="1">
        <v>89.783113</v>
      </c>
      <c r="E625" s="1" t="s">
        <v>9</v>
      </c>
      <c r="F625" s="74">
        <f t="shared" si="20"/>
        <v>508.969696969697</v>
      </c>
      <c r="G625" s="48">
        <f t="shared" si="21"/>
        <v>0.31752303597285064</v>
      </c>
      <c r="H625" s="1" t="str">
        <f t="shared" si="22"/>
        <v>Rendah</v>
      </c>
      <c r="I625" s="6"/>
      <c r="J625" s="6"/>
      <c r="K625" s="74">
        <f t="shared" si="23"/>
        <v>508.969696969697</v>
      </c>
      <c r="L625" s="74">
        <f t="shared" si="24"/>
        <v>14.969696969696969</v>
      </c>
      <c r="M625" s="1">
        <f>38*13</f>
        <v>494</v>
      </c>
    </row>
    <row r="626" spans="1:13" x14ac:dyDescent="0.25">
      <c r="A626" s="1">
        <v>2975</v>
      </c>
      <c r="B626" s="1" t="s">
        <v>3</v>
      </c>
      <c r="C626" s="1">
        <v>0</v>
      </c>
      <c r="D626" s="1">
        <v>7.8427049999999996</v>
      </c>
      <c r="E626" s="1" t="s">
        <v>9</v>
      </c>
      <c r="F626" s="74">
        <f t="shared" si="20"/>
        <v>494.54545454545456</v>
      </c>
      <c r="G626" s="48">
        <f t="shared" si="21"/>
        <v>2.854513952205882E-2</v>
      </c>
      <c r="H626" s="1" t="str">
        <f t="shared" si="22"/>
        <v>Rendah</v>
      </c>
      <c r="I626" s="6"/>
      <c r="J626" s="6"/>
      <c r="K626" s="74">
        <f t="shared" si="23"/>
        <v>494.54545454545456</v>
      </c>
      <c r="L626" s="74">
        <f t="shared" si="24"/>
        <v>14.545454545454545</v>
      </c>
      <c r="M626" s="1">
        <f>30*16</f>
        <v>480</v>
      </c>
    </row>
    <row r="627" spans="1:13" x14ac:dyDescent="0.25">
      <c r="A627" s="1">
        <v>2976</v>
      </c>
      <c r="B627" s="1" t="s">
        <v>3</v>
      </c>
      <c r="C627" s="1">
        <v>0</v>
      </c>
      <c r="D627" s="1">
        <v>142.245013</v>
      </c>
      <c r="E627" s="1" t="s">
        <v>9</v>
      </c>
      <c r="F627" s="74">
        <f t="shared" si="20"/>
        <v>340</v>
      </c>
      <c r="G627" s="48">
        <f t="shared" si="21"/>
        <v>0.75306183352941181</v>
      </c>
      <c r="H627" s="1" t="str">
        <f t="shared" si="22"/>
        <v>Rendah</v>
      </c>
      <c r="I627" s="6"/>
      <c r="J627" s="6"/>
      <c r="K627" s="74">
        <f t="shared" si="23"/>
        <v>340</v>
      </c>
      <c r="L627" s="74">
        <f t="shared" si="24"/>
        <v>10</v>
      </c>
      <c r="M627" s="1">
        <f>22*15</f>
        <v>330</v>
      </c>
    </row>
    <row r="628" spans="1:13" x14ac:dyDescent="0.25">
      <c r="A628" s="1">
        <v>2985</v>
      </c>
      <c r="B628" s="1" t="s">
        <v>3</v>
      </c>
      <c r="C628" s="1">
        <v>0</v>
      </c>
      <c r="D628" s="1">
        <v>749.50306699999999</v>
      </c>
      <c r="E628" s="1" t="s">
        <v>9</v>
      </c>
      <c r="F628" s="74">
        <f t="shared" si="20"/>
        <v>1020</v>
      </c>
      <c r="G628" s="48">
        <f t="shared" si="21"/>
        <v>1.3226524711764707</v>
      </c>
      <c r="H628" s="1" t="str">
        <f t="shared" si="22"/>
        <v>Rendah</v>
      </c>
      <c r="I628" s="6"/>
      <c r="J628" s="6"/>
      <c r="K628" s="74">
        <f t="shared" si="23"/>
        <v>1020</v>
      </c>
      <c r="L628" s="74">
        <f t="shared" si="24"/>
        <v>30</v>
      </c>
      <c r="M628" s="1">
        <f>33*30</f>
        <v>990</v>
      </c>
    </row>
    <row r="629" spans="1:13" x14ac:dyDescent="0.25">
      <c r="A629" s="1">
        <v>2999</v>
      </c>
      <c r="B629" s="1" t="s">
        <v>3</v>
      </c>
      <c r="C629" s="1">
        <v>0</v>
      </c>
      <c r="D629" s="1">
        <v>477.54316799999998</v>
      </c>
      <c r="E629" s="1" t="s">
        <v>9</v>
      </c>
      <c r="F629" s="74">
        <f t="shared" si="20"/>
        <v>642.90909090909088</v>
      </c>
      <c r="G629" s="48">
        <f t="shared" si="21"/>
        <v>1.3370128289592762</v>
      </c>
      <c r="H629" s="1" t="str">
        <f t="shared" si="22"/>
        <v>Rendah</v>
      </c>
      <c r="I629" s="6"/>
      <c r="J629" s="6"/>
      <c r="K629" s="74">
        <f t="shared" si="23"/>
        <v>642.90909090909088</v>
      </c>
      <c r="L629" s="74">
        <f t="shared" si="24"/>
        <v>18.90909090909091</v>
      </c>
      <c r="M629" s="1">
        <f>39*16</f>
        <v>624</v>
      </c>
    </row>
    <row r="630" spans="1:13" x14ac:dyDescent="0.25">
      <c r="A630" s="1">
        <v>3000</v>
      </c>
      <c r="B630" s="1" t="s">
        <v>3</v>
      </c>
      <c r="C630" s="1">
        <v>0</v>
      </c>
      <c r="D630" s="1">
        <v>74.867840999999999</v>
      </c>
      <c r="E630" s="1" t="s">
        <v>9</v>
      </c>
      <c r="F630" s="74">
        <f t="shared" si="20"/>
        <v>398.72727272727275</v>
      </c>
      <c r="G630" s="48">
        <f t="shared" si="21"/>
        <v>0.33798067756497946</v>
      </c>
      <c r="H630" s="1" t="str">
        <f t="shared" si="22"/>
        <v>Rendah</v>
      </c>
      <c r="I630" s="6"/>
      <c r="J630" s="6"/>
      <c r="K630" s="74">
        <f t="shared" si="23"/>
        <v>398.72727272727275</v>
      </c>
      <c r="L630" s="74">
        <f t="shared" si="24"/>
        <v>11.727272727272727</v>
      </c>
      <c r="M630" s="1">
        <f>43*9</f>
        <v>387</v>
      </c>
    </row>
    <row r="631" spans="1:13" x14ac:dyDescent="0.25">
      <c r="A631" s="1">
        <v>3001</v>
      </c>
      <c r="B631" s="1" t="s">
        <v>3</v>
      </c>
      <c r="C631" s="1">
        <v>0</v>
      </c>
      <c r="D631" s="1">
        <v>26.735814999999999</v>
      </c>
      <c r="E631" s="1" t="s">
        <v>9</v>
      </c>
      <c r="F631" s="74">
        <f t="shared" si="20"/>
        <v>1267.2727272727273</v>
      </c>
      <c r="G631" s="48">
        <f t="shared" si="21"/>
        <v>3.7974830487804874E-2</v>
      </c>
      <c r="H631" s="1" t="str">
        <f t="shared" si="22"/>
        <v>Rendah</v>
      </c>
      <c r="I631" s="6"/>
      <c r="J631" s="6"/>
      <c r="K631" s="74">
        <f t="shared" si="23"/>
        <v>1267.2727272727273</v>
      </c>
      <c r="L631" s="74">
        <f t="shared" si="24"/>
        <v>37.272727272727273</v>
      </c>
      <c r="M631" s="1">
        <f>30*41</f>
        <v>1230</v>
      </c>
    </row>
    <row r="632" spans="1:13" x14ac:dyDescent="0.25">
      <c r="A632" s="1">
        <v>3002</v>
      </c>
      <c r="B632" s="1" t="s">
        <v>3</v>
      </c>
      <c r="C632" s="1">
        <v>0</v>
      </c>
      <c r="D632" s="1">
        <v>55.172741000000002</v>
      </c>
      <c r="E632" s="1" t="s">
        <v>9</v>
      </c>
      <c r="F632" s="74">
        <f t="shared" si="20"/>
        <v>560.4848484848485</v>
      </c>
      <c r="G632" s="48">
        <f t="shared" si="21"/>
        <v>0.17718754408520762</v>
      </c>
      <c r="H632" s="1" t="str">
        <f t="shared" si="22"/>
        <v>Rendah</v>
      </c>
      <c r="I632" s="6"/>
      <c r="J632" s="6"/>
      <c r="K632" s="74">
        <f t="shared" si="23"/>
        <v>560.4848484848485</v>
      </c>
      <c r="L632" s="74">
        <f t="shared" si="24"/>
        <v>16.484848484848484</v>
      </c>
      <c r="M632" s="1">
        <f>32*17</f>
        <v>544</v>
      </c>
    </row>
    <row r="633" spans="1:13" x14ac:dyDescent="0.25">
      <c r="A633" s="1">
        <v>3003</v>
      </c>
      <c r="B633" s="1" t="s">
        <v>3</v>
      </c>
      <c r="C633" s="1">
        <v>0</v>
      </c>
      <c r="D633" s="1">
        <v>270.75407000000001</v>
      </c>
      <c r="E633" s="1" t="s">
        <v>9</v>
      </c>
      <c r="F633" s="74">
        <f t="shared" si="20"/>
        <v>346.18181818181819</v>
      </c>
      <c r="G633" s="48">
        <f t="shared" si="21"/>
        <v>1.4078074017857145</v>
      </c>
      <c r="H633" s="1" t="str">
        <f t="shared" si="22"/>
        <v>Rendah</v>
      </c>
      <c r="I633" s="6"/>
      <c r="J633" s="6"/>
      <c r="K633" s="74">
        <f t="shared" si="23"/>
        <v>346.18181818181819</v>
      </c>
      <c r="L633" s="74">
        <f t="shared" si="24"/>
        <v>10.181818181818182</v>
      </c>
      <c r="M633" s="1">
        <f>12*28</f>
        <v>336</v>
      </c>
    </row>
    <row r="634" spans="1:13" x14ac:dyDescent="0.25">
      <c r="A634" s="1">
        <v>3004</v>
      </c>
      <c r="B634" s="1" t="s">
        <v>3</v>
      </c>
      <c r="C634" s="1">
        <v>0</v>
      </c>
      <c r="D634" s="1">
        <v>195.51450399999999</v>
      </c>
      <c r="E634" s="1" t="s">
        <v>9</v>
      </c>
      <c r="F634" s="74">
        <f t="shared" si="20"/>
        <v>824.24242424242425</v>
      </c>
      <c r="G634" s="48">
        <f t="shared" si="21"/>
        <v>0.42696917417647057</v>
      </c>
      <c r="H634" s="1" t="str">
        <f t="shared" si="22"/>
        <v>Rendah</v>
      </c>
      <c r="I634" s="6"/>
      <c r="J634" s="6"/>
      <c r="K634" s="74">
        <f t="shared" si="23"/>
        <v>824.24242424242425</v>
      </c>
      <c r="L634" s="74">
        <f t="shared" si="24"/>
        <v>24.242424242424242</v>
      </c>
      <c r="M634" s="1">
        <f>16*50</f>
        <v>800</v>
      </c>
    </row>
    <row r="635" spans="1:13" x14ac:dyDescent="0.25">
      <c r="A635" s="1">
        <v>3005</v>
      </c>
      <c r="B635" s="1" t="s">
        <v>3</v>
      </c>
      <c r="C635" s="1">
        <v>0</v>
      </c>
      <c r="D635" s="1">
        <v>305.22679499999998</v>
      </c>
      <c r="E635" s="1" t="s">
        <v>9</v>
      </c>
      <c r="F635" s="74">
        <f t="shared" si="20"/>
        <v>334.84848484848487</v>
      </c>
      <c r="G635" s="48">
        <f t="shared" si="21"/>
        <v>1.640766662714932</v>
      </c>
      <c r="H635" s="1" t="str">
        <f t="shared" si="22"/>
        <v>Rendah</v>
      </c>
      <c r="I635" s="6"/>
      <c r="J635" s="6"/>
      <c r="K635" s="74">
        <f t="shared" si="23"/>
        <v>334.84848484848487</v>
      </c>
      <c r="L635" s="74">
        <f t="shared" si="24"/>
        <v>9.8484848484848477</v>
      </c>
      <c r="M635" s="1">
        <f>25*13</f>
        <v>325</v>
      </c>
    </row>
    <row r="636" spans="1:13" x14ac:dyDescent="0.25">
      <c r="A636" s="1">
        <v>3006</v>
      </c>
      <c r="B636" s="1" t="s">
        <v>3</v>
      </c>
      <c r="C636" s="1">
        <v>0</v>
      </c>
      <c r="D636" s="1">
        <v>847.78227300000003</v>
      </c>
      <c r="E636" s="1" t="s">
        <v>9</v>
      </c>
      <c r="F636" s="74">
        <f t="shared" si="20"/>
        <v>165.87878787878788</v>
      </c>
      <c r="G636" s="48">
        <f t="shared" si="21"/>
        <v>9.1995372700401905</v>
      </c>
      <c r="H636" s="1" t="str">
        <f t="shared" si="22"/>
        <v>Tinggi</v>
      </c>
      <c r="I636" s="6"/>
      <c r="J636" s="6"/>
      <c r="K636" s="74">
        <f t="shared" si="23"/>
        <v>165.87878787878788</v>
      </c>
      <c r="L636" s="74">
        <f t="shared" si="24"/>
        <v>4.8787878787878789</v>
      </c>
      <c r="M636" s="1">
        <f>23*7</f>
        <v>161</v>
      </c>
    </row>
    <row r="637" spans="1:13" x14ac:dyDescent="0.25">
      <c r="A637" s="1">
        <v>3007</v>
      </c>
      <c r="B637" s="1" t="s">
        <v>3</v>
      </c>
      <c r="C637" s="1">
        <v>0</v>
      </c>
      <c r="D637" s="1">
        <v>354.25033000000002</v>
      </c>
      <c r="E637" s="1" t="s">
        <v>9</v>
      </c>
      <c r="F637" s="74">
        <f t="shared" si="20"/>
        <v>865.4545454545455</v>
      </c>
      <c r="G637" s="48">
        <f t="shared" si="21"/>
        <v>0.73678114852941179</v>
      </c>
      <c r="H637" s="1" t="str">
        <f t="shared" si="22"/>
        <v>Rendah</v>
      </c>
      <c r="I637" s="6"/>
      <c r="J637" s="6"/>
      <c r="K637" s="74">
        <f t="shared" si="23"/>
        <v>865.4545454545455</v>
      </c>
      <c r="L637" s="74">
        <f t="shared" si="24"/>
        <v>25.454545454545453</v>
      </c>
      <c r="M637" s="1">
        <f>24*35</f>
        <v>840</v>
      </c>
    </row>
    <row r="638" spans="1:13" x14ac:dyDescent="0.25">
      <c r="A638" s="1">
        <v>3008</v>
      </c>
      <c r="B638" s="1" t="s">
        <v>3</v>
      </c>
      <c r="C638" s="1">
        <v>0</v>
      </c>
      <c r="D638" s="1">
        <v>374.36440800000003</v>
      </c>
      <c r="E638" s="1" t="s">
        <v>9</v>
      </c>
      <c r="F638" s="74">
        <f t="shared" si="20"/>
        <v>463.63636363636363</v>
      </c>
      <c r="G638" s="48">
        <f t="shared" si="21"/>
        <v>1.4534147604705883</v>
      </c>
      <c r="H638" s="1" t="str">
        <f t="shared" si="22"/>
        <v>Rendah</v>
      </c>
      <c r="I638" s="6"/>
      <c r="J638" s="6"/>
      <c r="K638" s="74">
        <f t="shared" si="23"/>
        <v>463.63636363636363</v>
      </c>
      <c r="L638" s="74">
        <f t="shared" si="24"/>
        <v>13.636363636363637</v>
      </c>
      <c r="M638" s="1">
        <f>25*18</f>
        <v>450</v>
      </c>
    </row>
    <row r="639" spans="1:13" x14ac:dyDescent="0.25">
      <c r="A639" s="1">
        <v>3009</v>
      </c>
      <c r="B639" s="1" t="s">
        <v>3</v>
      </c>
      <c r="C639" s="1">
        <v>0</v>
      </c>
      <c r="D639" s="1">
        <v>249.09639000000001</v>
      </c>
      <c r="E639" s="1" t="s">
        <v>9</v>
      </c>
      <c r="F639" s="74">
        <f t="shared" si="20"/>
        <v>432.72727272727275</v>
      </c>
      <c r="G639" s="48">
        <f t="shared" si="21"/>
        <v>1.0361572525210083</v>
      </c>
      <c r="H639" s="1" t="str">
        <f t="shared" si="22"/>
        <v>Rendah</v>
      </c>
      <c r="I639" s="6"/>
      <c r="J639" s="6"/>
      <c r="K639" s="74">
        <f t="shared" si="23"/>
        <v>432.72727272727275</v>
      </c>
      <c r="L639" s="74">
        <f t="shared" si="24"/>
        <v>12.727272727272727</v>
      </c>
      <c r="M639" s="1">
        <f>28*15</f>
        <v>420</v>
      </c>
    </row>
    <row r="640" spans="1:13" x14ac:dyDescent="0.25">
      <c r="A640" s="1">
        <v>3010</v>
      </c>
      <c r="B640" s="1" t="s">
        <v>3</v>
      </c>
      <c r="C640" s="1">
        <v>0</v>
      </c>
      <c r="D640" s="1">
        <v>499.33315599999997</v>
      </c>
      <c r="E640" s="1" t="s">
        <v>9</v>
      </c>
      <c r="F640" s="74">
        <f t="shared" si="20"/>
        <v>180.30303030303031</v>
      </c>
      <c r="G640" s="48">
        <f t="shared" si="21"/>
        <v>4.984939406117646</v>
      </c>
      <c r="H640" s="1" t="str">
        <f t="shared" si="22"/>
        <v>Tinggi</v>
      </c>
      <c r="I640" s="6"/>
      <c r="J640" s="6"/>
      <c r="K640" s="74">
        <f t="shared" si="23"/>
        <v>180.30303030303031</v>
      </c>
      <c r="L640" s="74">
        <f t="shared" si="24"/>
        <v>5.3030303030303028</v>
      </c>
      <c r="M640" s="1">
        <f>25*7</f>
        <v>175</v>
      </c>
    </row>
    <row r="641" spans="1:13" x14ac:dyDescent="0.25">
      <c r="A641" s="1">
        <v>3011</v>
      </c>
      <c r="B641" s="1" t="s">
        <v>3</v>
      </c>
      <c r="C641" s="1">
        <v>0</v>
      </c>
      <c r="D641" s="1">
        <v>85.633151999999995</v>
      </c>
      <c r="E641" s="1" t="s">
        <v>9</v>
      </c>
      <c r="F641" s="74">
        <f t="shared" si="20"/>
        <v>123.63636363636364</v>
      </c>
      <c r="G641" s="48">
        <f t="shared" si="21"/>
        <v>1.2467179482352941</v>
      </c>
      <c r="H641" s="1" t="str">
        <f t="shared" si="22"/>
        <v>Rendah</v>
      </c>
      <c r="I641" s="6"/>
      <c r="J641" s="6"/>
      <c r="K641" s="74">
        <f t="shared" si="23"/>
        <v>123.63636363636364</v>
      </c>
      <c r="L641" s="74">
        <f t="shared" si="24"/>
        <v>3.6363636363636362</v>
      </c>
      <c r="M641" s="1">
        <f>10*12</f>
        <v>120</v>
      </c>
    </row>
    <row r="642" spans="1:13" x14ac:dyDescent="0.25">
      <c r="A642" s="1">
        <v>3012</v>
      </c>
      <c r="B642" s="1" t="s">
        <v>3</v>
      </c>
      <c r="C642" s="1">
        <v>0</v>
      </c>
      <c r="D642" s="1">
        <v>479.9298</v>
      </c>
      <c r="E642" s="1" t="s">
        <v>9</v>
      </c>
      <c r="F642" s="74">
        <f t="shared" si="20"/>
        <v>181.33333333333334</v>
      </c>
      <c r="G642" s="48">
        <f t="shared" si="21"/>
        <v>4.764009044117647</v>
      </c>
      <c r="H642" s="1" t="str">
        <f t="shared" si="22"/>
        <v>Tinggi</v>
      </c>
      <c r="I642" s="6"/>
      <c r="J642" s="6"/>
      <c r="K642" s="74">
        <f t="shared" si="23"/>
        <v>181.33333333333334</v>
      </c>
      <c r="L642" s="74">
        <f t="shared" si="24"/>
        <v>5.333333333333333</v>
      </c>
      <c r="M642" s="1">
        <f>22*8</f>
        <v>176</v>
      </c>
    </row>
    <row r="643" spans="1:13" x14ac:dyDescent="0.25">
      <c r="A643" s="1">
        <v>3013</v>
      </c>
      <c r="B643" s="1" t="s">
        <v>3</v>
      </c>
      <c r="C643" s="1">
        <v>0</v>
      </c>
      <c r="D643" s="1">
        <v>175.241253</v>
      </c>
      <c r="E643" s="1" t="s">
        <v>9</v>
      </c>
      <c r="F643" s="74">
        <f t="shared" si="20"/>
        <v>77.272727272727266</v>
      </c>
      <c r="G643" s="48">
        <f t="shared" si="21"/>
        <v>4.0820903639999999</v>
      </c>
      <c r="H643" s="1" t="str">
        <f t="shared" si="22"/>
        <v>Tinggi</v>
      </c>
      <c r="I643" s="6"/>
      <c r="J643" s="6"/>
      <c r="K643" s="74">
        <f t="shared" si="23"/>
        <v>77.272727272727266</v>
      </c>
      <c r="L643" s="74">
        <f t="shared" si="24"/>
        <v>2.2727272727272729</v>
      </c>
      <c r="M643" s="1">
        <f>15*5</f>
        <v>75</v>
      </c>
    </row>
    <row r="644" spans="1:13" x14ac:dyDescent="0.25">
      <c r="A644" s="1">
        <v>3014</v>
      </c>
      <c r="B644" s="1" t="s">
        <v>3</v>
      </c>
      <c r="C644" s="1">
        <v>0</v>
      </c>
      <c r="D644" s="1">
        <v>152.49631500000001</v>
      </c>
      <c r="E644" s="1" t="s">
        <v>9</v>
      </c>
      <c r="F644" s="74">
        <f t="shared" si="20"/>
        <v>164.84848484848484</v>
      </c>
      <c r="G644" s="48">
        <f t="shared" si="21"/>
        <v>1.6651252042279414</v>
      </c>
      <c r="H644" s="1" t="str">
        <f t="shared" si="22"/>
        <v>Rendah</v>
      </c>
      <c r="I644" s="6"/>
      <c r="J644" s="6"/>
      <c r="K644" s="74">
        <f t="shared" si="23"/>
        <v>164.84848484848484</v>
      </c>
      <c r="L644" s="74">
        <f t="shared" si="24"/>
        <v>4.8484848484848486</v>
      </c>
      <c r="M644" s="1">
        <f>20*8</f>
        <v>160</v>
      </c>
    </row>
    <row r="645" spans="1:13" x14ac:dyDescent="0.25">
      <c r="A645" s="1">
        <v>3015</v>
      </c>
      <c r="B645" s="1" t="s">
        <v>3</v>
      </c>
      <c r="C645" s="1">
        <v>0</v>
      </c>
      <c r="D645" s="1">
        <v>54.796117000000002</v>
      </c>
      <c r="E645" s="1" t="s">
        <v>9</v>
      </c>
      <c r="F645" s="74">
        <f t="shared" si="20"/>
        <v>395.63636363636363</v>
      </c>
      <c r="G645" s="48">
        <f t="shared" si="21"/>
        <v>0.24930218671875001</v>
      </c>
      <c r="H645" s="1" t="str">
        <f t="shared" si="22"/>
        <v>Rendah</v>
      </c>
      <c r="I645" s="6"/>
      <c r="J645" s="6"/>
      <c r="K645" s="74">
        <f t="shared" si="23"/>
        <v>395.63636363636363</v>
      </c>
      <c r="L645" s="74">
        <f t="shared" si="24"/>
        <v>11.636363636363637</v>
      </c>
      <c r="M645" s="1">
        <f>24*16</f>
        <v>384</v>
      </c>
    </row>
    <row r="646" spans="1:13" x14ac:dyDescent="0.25">
      <c r="A646" s="1">
        <v>3016</v>
      </c>
      <c r="B646" s="1" t="s">
        <v>3</v>
      </c>
      <c r="C646" s="1">
        <v>0</v>
      </c>
      <c r="D646" s="1">
        <v>1365.91265</v>
      </c>
      <c r="E646" s="1" t="s">
        <v>9</v>
      </c>
      <c r="F646" s="74">
        <f t="shared" si="20"/>
        <v>746.969696969697</v>
      </c>
      <c r="G646" s="48">
        <f t="shared" si="21"/>
        <v>3.2914893066937116</v>
      </c>
      <c r="H646" s="1" t="str">
        <f t="shared" si="22"/>
        <v>Tinggi</v>
      </c>
      <c r="I646" s="6"/>
      <c r="J646" s="6"/>
      <c r="K646" s="74">
        <f t="shared" si="23"/>
        <v>746.969696969697</v>
      </c>
      <c r="L646" s="74">
        <f t="shared" si="24"/>
        <v>21.969696969696969</v>
      </c>
      <c r="M646" s="1">
        <f>29*25</f>
        <v>725</v>
      </c>
    </row>
    <row r="647" spans="1:13" x14ac:dyDescent="0.25">
      <c r="A647" s="1">
        <v>3018</v>
      </c>
      <c r="B647" s="1" t="s">
        <v>3</v>
      </c>
      <c r="C647" s="1">
        <v>0</v>
      </c>
      <c r="D647" s="1">
        <v>222.19046399999999</v>
      </c>
      <c r="E647" s="1" t="s">
        <v>9</v>
      </c>
      <c r="F647" s="74">
        <f t="shared" si="20"/>
        <v>646</v>
      </c>
      <c r="G647" s="48">
        <f t="shared" si="21"/>
        <v>0.6191065560371517</v>
      </c>
      <c r="H647" s="1" t="str">
        <f t="shared" si="22"/>
        <v>Rendah</v>
      </c>
      <c r="I647" s="6"/>
      <c r="J647" s="6"/>
      <c r="K647" s="74">
        <f t="shared" si="23"/>
        <v>646</v>
      </c>
      <c r="L647" s="74">
        <f t="shared" si="24"/>
        <v>19</v>
      </c>
      <c r="M647" s="1">
        <f>33*19</f>
        <v>627</v>
      </c>
    </row>
    <row r="648" spans="1:13" x14ac:dyDescent="0.25">
      <c r="A648" s="1">
        <v>3019</v>
      </c>
      <c r="B648" s="1" t="s">
        <v>3</v>
      </c>
      <c r="C648" s="1">
        <v>0</v>
      </c>
      <c r="D648" s="1">
        <v>113.350081</v>
      </c>
      <c r="E648" s="1" t="s">
        <v>9</v>
      </c>
      <c r="F648" s="74">
        <f t="shared" si="20"/>
        <v>568.72727272727275</v>
      </c>
      <c r="G648" s="48">
        <f t="shared" si="21"/>
        <v>0.35874865789641947</v>
      </c>
      <c r="H648" s="1" t="str">
        <f t="shared" si="22"/>
        <v>Rendah</v>
      </c>
      <c r="I648" s="6"/>
      <c r="J648" s="6"/>
      <c r="K648" s="74">
        <f t="shared" si="23"/>
        <v>568.72727272727275</v>
      </c>
      <c r="L648" s="74">
        <f t="shared" si="24"/>
        <v>16.727272727272727</v>
      </c>
      <c r="M648" s="1">
        <f>24*23</f>
        <v>552</v>
      </c>
    </row>
    <row r="649" spans="1:13" x14ac:dyDescent="0.25">
      <c r="A649" s="1">
        <v>3020</v>
      </c>
      <c r="B649" s="1" t="s">
        <v>3</v>
      </c>
      <c r="C649" s="1">
        <v>0</v>
      </c>
      <c r="D649" s="1">
        <v>451.61660699999999</v>
      </c>
      <c r="E649" s="1" t="s">
        <v>9</v>
      </c>
      <c r="F649" s="74">
        <f t="shared" si="20"/>
        <v>803.63636363636363</v>
      </c>
      <c r="G649" s="48">
        <f t="shared" si="21"/>
        <v>1.0115394591176472</v>
      </c>
      <c r="H649" s="1" t="str">
        <f t="shared" si="22"/>
        <v>Rendah</v>
      </c>
      <c r="I649" s="6"/>
      <c r="J649" s="6"/>
      <c r="K649" s="74">
        <f t="shared" si="23"/>
        <v>803.63636363636363</v>
      </c>
      <c r="L649" s="74">
        <f t="shared" si="24"/>
        <v>23.636363636363637</v>
      </c>
      <c r="M649" s="1">
        <f>30*26</f>
        <v>780</v>
      </c>
    </row>
    <row r="650" spans="1:13" x14ac:dyDescent="0.25">
      <c r="A650" s="1">
        <v>3023</v>
      </c>
      <c r="B650" s="1" t="s">
        <v>3</v>
      </c>
      <c r="C650" s="1">
        <v>0</v>
      </c>
      <c r="D650" s="1">
        <v>87.378891999999993</v>
      </c>
      <c r="E650" s="1" t="s">
        <v>9</v>
      </c>
      <c r="F650" s="74">
        <f t="shared" si="20"/>
        <v>978.78787878787875</v>
      </c>
      <c r="G650" s="48">
        <f t="shared" si="21"/>
        <v>0.16069059395665633</v>
      </c>
      <c r="H650" s="1" t="str">
        <f t="shared" si="22"/>
        <v>Rendah</v>
      </c>
      <c r="I650" s="6"/>
      <c r="J650" s="6"/>
      <c r="K650" s="74">
        <f t="shared" si="23"/>
        <v>978.78787878787875</v>
      </c>
      <c r="L650" s="74">
        <f t="shared" si="24"/>
        <v>28.787878787878789</v>
      </c>
      <c r="M650" s="1">
        <f>50*19</f>
        <v>950</v>
      </c>
    </row>
    <row r="651" spans="1:13" x14ac:dyDescent="0.25">
      <c r="A651" s="1">
        <v>3033</v>
      </c>
      <c r="B651" s="1" t="s">
        <v>3</v>
      </c>
      <c r="C651" s="1">
        <v>0</v>
      </c>
      <c r="D651" s="1">
        <v>297.64345700000001</v>
      </c>
      <c r="E651" s="1" t="s">
        <v>9</v>
      </c>
      <c r="F651" s="74">
        <f t="shared" si="20"/>
        <v>634.66666666666663</v>
      </c>
      <c r="G651" s="48">
        <f t="shared" si="21"/>
        <v>0.84415686334033624</v>
      </c>
      <c r="H651" s="1" t="str">
        <f t="shared" si="22"/>
        <v>Rendah</v>
      </c>
      <c r="I651" s="6"/>
      <c r="J651" s="6"/>
      <c r="K651" s="74">
        <f t="shared" si="23"/>
        <v>634.66666666666663</v>
      </c>
      <c r="L651" s="74">
        <f t="shared" si="24"/>
        <v>18.666666666666668</v>
      </c>
      <c r="M651" s="1">
        <f>44*14</f>
        <v>616</v>
      </c>
    </row>
    <row r="652" spans="1:13" x14ac:dyDescent="0.25">
      <c r="A652" s="1">
        <v>3035</v>
      </c>
      <c r="B652" s="1" t="s">
        <v>3</v>
      </c>
      <c r="C652" s="1">
        <v>0</v>
      </c>
      <c r="D652" s="1">
        <v>112.678999</v>
      </c>
      <c r="E652" s="1" t="s">
        <v>9</v>
      </c>
      <c r="F652" s="74">
        <f t="shared" si="20"/>
        <v>865.4545454545455</v>
      </c>
      <c r="G652" s="48">
        <f t="shared" si="21"/>
        <v>0.23435338027310923</v>
      </c>
      <c r="H652" s="1" t="str">
        <f t="shared" si="22"/>
        <v>Rendah</v>
      </c>
      <c r="I652" s="6"/>
      <c r="J652" s="6"/>
      <c r="K652" s="74">
        <f t="shared" si="23"/>
        <v>865.4545454545455</v>
      </c>
      <c r="L652" s="74">
        <f t="shared" si="24"/>
        <v>25.454545454545453</v>
      </c>
      <c r="M652" s="1">
        <f>24*35</f>
        <v>840</v>
      </c>
    </row>
    <row r="653" spans="1:13" x14ac:dyDescent="0.25">
      <c r="A653" s="1">
        <v>3038</v>
      </c>
      <c r="B653" s="1" t="s">
        <v>3</v>
      </c>
      <c r="C653" s="1">
        <v>0</v>
      </c>
      <c r="D653" s="1">
        <v>248.441147</v>
      </c>
      <c r="E653" s="1" t="s">
        <v>9</v>
      </c>
      <c r="F653" s="74">
        <f t="shared" si="20"/>
        <v>463.63636363636363</v>
      </c>
      <c r="G653" s="48">
        <f t="shared" si="21"/>
        <v>0.96453621776470588</v>
      </c>
      <c r="H653" s="1" t="str">
        <f t="shared" si="22"/>
        <v>Rendah</v>
      </c>
      <c r="I653" s="6"/>
      <c r="J653" s="6"/>
      <c r="K653" s="74">
        <f t="shared" si="23"/>
        <v>463.63636363636363</v>
      </c>
      <c r="L653" s="74">
        <f t="shared" si="24"/>
        <v>13.636363636363637</v>
      </c>
      <c r="M653" s="1">
        <f>25*18</f>
        <v>450</v>
      </c>
    </row>
    <row r="654" spans="1:13" x14ac:dyDescent="0.25">
      <c r="A654" s="1">
        <v>3075</v>
      </c>
      <c r="B654" s="1" t="s">
        <v>3</v>
      </c>
      <c r="C654" s="1">
        <v>0</v>
      </c>
      <c r="D654" s="1">
        <v>108.685323</v>
      </c>
      <c r="E654" s="1" t="s">
        <v>9</v>
      </c>
      <c r="F654" s="74">
        <f t="shared" si="20"/>
        <v>72.121212121212125</v>
      </c>
      <c r="G654" s="48">
        <f t="shared" si="21"/>
        <v>2.7125664647899157</v>
      </c>
      <c r="H654" s="1" t="str">
        <f t="shared" si="22"/>
        <v>Tinggi</v>
      </c>
      <c r="I654" s="6"/>
      <c r="J654" s="6"/>
      <c r="K654" s="74">
        <f t="shared" si="23"/>
        <v>72.121212121212125</v>
      </c>
      <c r="L654" s="74">
        <f t="shared" si="24"/>
        <v>2.1212121212121211</v>
      </c>
      <c r="M654" s="1">
        <f>14*5</f>
        <v>70</v>
      </c>
    </row>
    <row r="655" spans="1:13" x14ac:dyDescent="0.25">
      <c r="A655" s="1">
        <v>3086</v>
      </c>
      <c r="B655" s="1" t="s">
        <v>3</v>
      </c>
      <c r="C655" s="1">
        <v>0</v>
      </c>
      <c r="D655" s="1">
        <v>378.33051999999998</v>
      </c>
      <c r="E655" s="1" t="s">
        <v>9</v>
      </c>
      <c r="F655" s="74">
        <f t="shared" si="20"/>
        <v>192.66666666666666</v>
      </c>
      <c r="G655" s="48">
        <f t="shared" si="21"/>
        <v>3.5345757923875429</v>
      </c>
      <c r="H655" s="1" t="str">
        <f t="shared" si="22"/>
        <v>Tinggi</v>
      </c>
      <c r="I655" s="6"/>
      <c r="J655" s="6"/>
      <c r="K655" s="74">
        <f t="shared" si="23"/>
        <v>192.66666666666666</v>
      </c>
      <c r="L655" s="74">
        <f t="shared" si="24"/>
        <v>5.666666666666667</v>
      </c>
      <c r="M655" s="1">
        <f>11*17</f>
        <v>187</v>
      </c>
    </row>
    <row r="656" spans="1:13" x14ac:dyDescent="0.25">
      <c r="A656" s="1">
        <v>3087</v>
      </c>
      <c r="B656" s="1" t="s">
        <v>3</v>
      </c>
      <c r="C656" s="1">
        <v>0</v>
      </c>
      <c r="D656" s="1">
        <v>128.396174</v>
      </c>
      <c r="E656" s="1" t="s">
        <v>9</v>
      </c>
      <c r="F656" s="74">
        <f t="shared" si="20"/>
        <v>61.81818181818182</v>
      </c>
      <c r="G656" s="48">
        <f t="shared" si="21"/>
        <v>3.7385944782352944</v>
      </c>
      <c r="H656" s="1" t="str">
        <f t="shared" si="22"/>
        <v>Tinggi</v>
      </c>
      <c r="I656" s="6"/>
      <c r="J656" s="6"/>
      <c r="K656" s="74">
        <f t="shared" si="23"/>
        <v>61.81818181818182</v>
      </c>
      <c r="L656" s="74">
        <f t="shared" si="24"/>
        <v>1.8181818181818181</v>
      </c>
      <c r="M656" s="1">
        <f>10*6</f>
        <v>60</v>
      </c>
    </row>
    <row r="657" spans="1:13" x14ac:dyDescent="0.25">
      <c r="A657" s="1">
        <v>3088</v>
      </c>
      <c r="B657" s="1" t="s">
        <v>3</v>
      </c>
      <c r="C657" s="1">
        <v>0</v>
      </c>
      <c r="D657" s="1">
        <v>160.00220999999999</v>
      </c>
      <c r="E657" s="1" t="s">
        <v>9</v>
      </c>
      <c r="F657" s="74">
        <f t="shared" si="20"/>
        <v>57.696969696969695</v>
      </c>
      <c r="G657" s="48">
        <f t="shared" si="21"/>
        <v>4.9916655850840339</v>
      </c>
      <c r="H657" s="1" t="str">
        <f t="shared" si="22"/>
        <v>Tinggi</v>
      </c>
      <c r="I657" s="6"/>
      <c r="J657" s="6"/>
      <c r="K657" s="74">
        <f t="shared" si="23"/>
        <v>57.696969696969695</v>
      </c>
      <c r="L657" s="74">
        <f t="shared" si="24"/>
        <v>1.696969696969697</v>
      </c>
      <c r="M657" s="1">
        <f>8*7</f>
        <v>56</v>
      </c>
    </row>
    <row r="658" spans="1:13" x14ac:dyDescent="0.25">
      <c r="A658" s="1">
        <v>3089</v>
      </c>
      <c r="B658" s="1" t="s">
        <v>3</v>
      </c>
      <c r="C658" s="1">
        <v>0</v>
      </c>
      <c r="D658" s="1">
        <v>435.11931800000002</v>
      </c>
      <c r="E658" s="1" t="s">
        <v>9</v>
      </c>
      <c r="F658" s="74">
        <f t="shared" si="20"/>
        <v>332.78787878787881</v>
      </c>
      <c r="G658" s="48">
        <f t="shared" si="21"/>
        <v>2.3534954916408668</v>
      </c>
      <c r="H658" s="1" t="str">
        <f t="shared" si="22"/>
        <v>Tinggi</v>
      </c>
      <c r="I658" s="6"/>
      <c r="J658" s="6"/>
      <c r="K658" s="74">
        <f t="shared" si="23"/>
        <v>332.78787878787881</v>
      </c>
      <c r="L658" s="74">
        <f t="shared" si="24"/>
        <v>9.7878787878787872</v>
      </c>
      <c r="M658" s="1">
        <f>17*19</f>
        <v>323</v>
      </c>
    </row>
    <row r="659" spans="1:13" hidden="1" x14ac:dyDescent="0.25">
      <c r="A659" s="1">
        <v>2487</v>
      </c>
      <c r="B659" s="1" t="s">
        <v>3</v>
      </c>
      <c r="C659" s="1">
        <v>0</v>
      </c>
      <c r="D659" s="1">
        <v>473.152828</v>
      </c>
      <c r="E659" s="1" t="s">
        <v>10</v>
      </c>
      <c r="F659" s="1"/>
      <c r="G659" s="1"/>
      <c r="H659" s="1"/>
      <c r="I659" s="6"/>
      <c r="J659" s="6"/>
      <c r="M659">
        <f>13*12</f>
        <v>156</v>
      </c>
    </row>
    <row r="660" spans="1:13" hidden="1" x14ac:dyDescent="0.25">
      <c r="A660" s="1">
        <v>2488</v>
      </c>
      <c r="B660" s="1" t="s">
        <v>3</v>
      </c>
      <c r="C660" s="1">
        <v>0</v>
      </c>
      <c r="D660" s="1">
        <v>358.10443500000002</v>
      </c>
      <c r="E660" s="1" t="s">
        <v>10</v>
      </c>
      <c r="F660" s="1"/>
      <c r="G660" s="1"/>
      <c r="H660" s="1"/>
      <c r="I660" s="6"/>
      <c r="J660" s="6"/>
      <c r="M660">
        <f>10*20</f>
        <v>200</v>
      </c>
    </row>
    <row r="661" spans="1:13" hidden="1" x14ac:dyDescent="0.25">
      <c r="A661" s="1">
        <v>2489</v>
      </c>
      <c r="B661" s="1" t="s">
        <v>3</v>
      </c>
      <c r="C661" s="1">
        <v>0</v>
      </c>
      <c r="D661" s="1">
        <v>641.32982800000002</v>
      </c>
      <c r="E661" s="1" t="s">
        <v>10</v>
      </c>
      <c r="F661" s="1"/>
      <c r="G661" s="1"/>
      <c r="H661" s="1"/>
      <c r="I661" s="6"/>
      <c r="J661" s="6"/>
      <c r="M661">
        <f>38*17</f>
        <v>646</v>
      </c>
    </row>
    <row r="662" spans="1:13" hidden="1" x14ac:dyDescent="0.25">
      <c r="A662" s="1">
        <v>2490</v>
      </c>
      <c r="B662" s="1" t="s">
        <v>3</v>
      </c>
      <c r="C662" s="1">
        <v>0</v>
      </c>
      <c r="D662" s="1">
        <v>1071.5782240000001</v>
      </c>
      <c r="E662" s="1" t="s">
        <v>10</v>
      </c>
      <c r="F662" s="1"/>
      <c r="G662" s="1"/>
      <c r="H662" s="1"/>
      <c r="I662" s="6"/>
      <c r="J662" s="6"/>
      <c r="M662">
        <f>37*24</f>
        <v>888</v>
      </c>
    </row>
    <row r="663" spans="1:13" hidden="1" x14ac:dyDescent="0.25">
      <c r="A663" s="1">
        <v>2491</v>
      </c>
      <c r="B663" s="1" t="s">
        <v>3</v>
      </c>
      <c r="C663" s="1">
        <v>0</v>
      </c>
      <c r="D663" s="1">
        <v>1226.0357180000001</v>
      </c>
      <c r="E663" s="1" t="s">
        <v>10</v>
      </c>
      <c r="F663" s="1"/>
      <c r="G663" s="1"/>
      <c r="H663" s="1"/>
      <c r="I663" s="6"/>
      <c r="J663" s="6"/>
    </row>
    <row r="664" spans="1:13" hidden="1" x14ac:dyDescent="0.25">
      <c r="A664" s="1">
        <v>2492</v>
      </c>
      <c r="B664" s="1" t="s">
        <v>3</v>
      </c>
      <c r="C664" s="1">
        <v>0</v>
      </c>
      <c r="D664" s="1">
        <v>225.98611500000001</v>
      </c>
      <c r="E664" s="1" t="s">
        <v>10</v>
      </c>
      <c r="F664" s="1"/>
      <c r="G664" s="1"/>
      <c r="H664" s="1"/>
      <c r="I664" s="6"/>
      <c r="J664" s="6"/>
    </row>
    <row r="665" spans="1:13" hidden="1" x14ac:dyDescent="0.25">
      <c r="A665" s="1">
        <v>2494</v>
      </c>
      <c r="B665" s="1" t="s">
        <v>3</v>
      </c>
      <c r="C665" s="1">
        <v>0</v>
      </c>
      <c r="D665" s="1">
        <v>292.72361999999998</v>
      </c>
      <c r="E665" s="1" t="s">
        <v>10</v>
      </c>
      <c r="F665" s="1"/>
      <c r="G665" s="1"/>
      <c r="H665" s="1"/>
      <c r="I665" s="6"/>
      <c r="J665" s="6"/>
    </row>
    <row r="666" spans="1:13" hidden="1" x14ac:dyDescent="0.25">
      <c r="A666" s="1">
        <v>1567</v>
      </c>
      <c r="B666" s="1" t="s">
        <v>3</v>
      </c>
      <c r="C666" s="1">
        <v>0</v>
      </c>
      <c r="D666" s="1">
        <v>247.37445199999999</v>
      </c>
      <c r="E666" s="1" t="s">
        <v>11</v>
      </c>
      <c r="F666" s="1"/>
      <c r="G666" s="1"/>
      <c r="H666" s="1"/>
      <c r="I666" s="6"/>
      <c r="J666" s="6"/>
    </row>
    <row r="667" spans="1:13" hidden="1" x14ac:dyDescent="0.25">
      <c r="A667" s="1">
        <v>2501</v>
      </c>
      <c r="B667" s="1" t="s">
        <v>3</v>
      </c>
      <c r="C667" s="1">
        <v>0</v>
      </c>
      <c r="D667" s="1">
        <v>662.26995999999997</v>
      </c>
      <c r="E667" s="1" t="s">
        <v>11</v>
      </c>
      <c r="F667" s="1"/>
      <c r="G667" s="1"/>
      <c r="H667" s="1"/>
      <c r="I667" s="6"/>
      <c r="J667" s="6"/>
    </row>
    <row r="668" spans="1:13" hidden="1" x14ac:dyDescent="0.25">
      <c r="A668" s="1">
        <v>2618</v>
      </c>
      <c r="B668" s="1" t="s">
        <v>3</v>
      </c>
      <c r="C668" s="1">
        <v>0</v>
      </c>
      <c r="D668" s="1">
        <v>381.44843800000001</v>
      </c>
      <c r="E668" s="1" t="s">
        <v>11</v>
      </c>
      <c r="F668" s="1"/>
      <c r="G668" s="1"/>
      <c r="H668" s="1"/>
      <c r="I668" s="6"/>
      <c r="J668" s="6"/>
    </row>
    <row r="669" spans="1:13" hidden="1" x14ac:dyDescent="0.25">
      <c r="A669" s="1">
        <v>2686</v>
      </c>
      <c r="B669" s="1" t="s">
        <v>3</v>
      </c>
      <c r="C669" s="1">
        <v>0</v>
      </c>
      <c r="D669" s="1">
        <v>3348.617808</v>
      </c>
      <c r="E669" s="1" t="s">
        <v>12</v>
      </c>
      <c r="F669" s="1"/>
      <c r="G669" s="1"/>
      <c r="H669" s="1"/>
      <c r="I669" s="6"/>
      <c r="J669" s="6"/>
    </row>
    <row r="670" spans="1:13" hidden="1" x14ac:dyDescent="0.25">
      <c r="A670" s="1">
        <v>2687</v>
      </c>
      <c r="B670" s="1" t="s">
        <v>3</v>
      </c>
      <c r="C670" s="1">
        <v>0</v>
      </c>
      <c r="D670" s="1">
        <v>1042.9288329999999</v>
      </c>
      <c r="E670" s="1" t="s">
        <v>12</v>
      </c>
      <c r="F670" s="1"/>
      <c r="G670" s="1"/>
      <c r="H670" s="1"/>
      <c r="I670" s="6"/>
      <c r="J670" s="6"/>
    </row>
    <row r="671" spans="1:13" hidden="1" x14ac:dyDescent="0.25">
      <c r="A671" s="1">
        <v>2689</v>
      </c>
      <c r="B671" s="1" t="s">
        <v>3</v>
      </c>
      <c r="C671" s="1">
        <v>0</v>
      </c>
      <c r="D671" s="1">
        <v>403.14680800000002</v>
      </c>
      <c r="E671" s="1" t="s">
        <v>12</v>
      </c>
      <c r="F671" s="1"/>
      <c r="G671" s="1"/>
      <c r="H671" s="1"/>
      <c r="I671" s="6"/>
      <c r="J671" s="6"/>
    </row>
    <row r="673" spans="4:7" x14ac:dyDescent="0.25">
      <c r="D673">
        <f>SUM(D356:D658)</f>
        <v>94089.337919999962</v>
      </c>
    </row>
    <row r="674" spans="4:7" x14ac:dyDescent="0.25">
      <c r="F674" s="2" t="s">
        <v>78</v>
      </c>
      <c r="G674" s="2"/>
    </row>
    <row r="675" spans="4:7" x14ac:dyDescent="0.25">
      <c r="F675" s="2" t="s">
        <v>79</v>
      </c>
      <c r="G675" s="2"/>
    </row>
    <row r="678" spans="4:7" x14ac:dyDescent="0.25">
      <c r="F678" s="189" t="s">
        <v>30</v>
      </c>
      <c r="G678" s="190"/>
    </row>
    <row r="679" spans="4:7" x14ac:dyDescent="0.25">
      <c r="F679" s="14" t="s">
        <v>80</v>
      </c>
      <c r="G679" s="14" t="s">
        <v>31</v>
      </c>
    </row>
    <row r="680" spans="4:7" x14ac:dyDescent="0.25">
      <c r="F680" s="14" t="s">
        <v>81</v>
      </c>
      <c r="G680" s="14" t="s">
        <v>32</v>
      </c>
    </row>
    <row r="681" spans="4:7" x14ac:dyDescent="0.25">
      <c r="F681" s="14" t="s">
        <v>82</v>
      </c>
      <c r="G681" s="14" t="s">
        <v>33</v>
      </c>
    </row>
    <row r="682" spans="4:7" x14ac:dyDescent="0.25">
      <c r="F682" s="89" t="s">
        <v>90</v>
      </c>
      <c r="G682" s="82"/>
    </row>
    <row r="685" spans="4:7" x14ac:dyDescent="0.25">
      <c r="F685" t="str">
        <f>IF(G436&gt;2,"Tinggi",IF(AND(G436&gt;1.8,F390&lt;2),"Sedang",IF(AND(G436&gt;0,G436&lt;1.8),"Rendah","Rendah")))</f>
        <v>Rendah</v>
      </c>
    </row>
  </sheetData>
  <autoFilter ref="A3:E671">
    <filterColumn colId="4">
      <filters>
        <filter val="Perdagangan dan Jasa"/>
      </filters>
    </filterColumn>
  </autoFilter>
  <mergeCells count="1">
    <mergeCell ref="F678:G67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642"/>
  <sheetViews>
    <sheetView topLeftCell="A400" zoomScale="115" zoomScaleNormal="115" workbookViewId="0">
      <selection activeCell="H330" sqref="H330:H418"/>
    </sheetView>
  </sheetViews>
  <sheetFormatPr defaultRowHeight="15" x14ac:dyDescent="0.25"/>
  <cols>
    <col min="4" max="4" width="12" bestFit="1" customWidth="1"/>
    <col min="5" max="5" width="20.42578125" bestFit="1" customWidth="1"/>
    <col min="6" max="6" width="32" customWidth="1"/>
    <col min="7" max="7" width="11.42578125" customWidth="1"/>
    <col min="8" max="8" width="12.28515625" customWidth="1"/>
    <col min="9" max="10" width="12.28515625" style="82" customWidth="1"/>
    <col min="11" max="11" width="10.5703125" bestFit="1" customWidth="1"/>
  </cols>
  <sheetData>
    <row r="1" spans="1:13" x14ac:dyDescent="0.25">
      <c r="A1" s="44" t="s">
        <v>76</v>
      </c>
      <c r="K1" s="2" t="s">
        <v>89</v>
      </c>
    </row>
    <row r="3" spans="1:13" ht="45" x14ac:dyDescent="0.25">
      <c r="A3" s="77" t="s">
        <v>0</v>
      </c>
      <c r="B3" s="77" t="s">
        <v>1</v>
      </c>
      <c r="C3" s="77" t="s">
        <v>2</v>
      </c>
      <c r="D3" s="77" t="s">
        <v>63</v>
      </c>
      <c r="E3" s="77" t="s">
        <v>5</v>
      </c>
      <c r="F3" s="76" t="s">
        <v>65</v>
      </c>
      <c r="G3" s="77" t="s">
        <v>64</v>
      </c>
      <c r="H3" s="77" t="s">
        <v>30</v>
      </c>
      <c r="I3" s="88"/>
      <c r="J3" s="88"/>
      <c r="K3" s="85" t="s">
        <v>86</v>
      </c>
      <c r="L3" s="86" t="s">
        <v>87</v>
      </c>
      <c r="M3" s="86" t="s">
        <v>88</v>
      </c>
    </row>
    <row r="4" spans="1:13" hidden="1" x14ac:dyDescent="0.25">
      <c r="A4" s="1">
        <v>1017</v>
      </c>
      <c r="B4" s="1" t="s">
        <v>3</v>
      </c>
      <c r="C4" s="1">
        <v>0</v>
      </c>
      <c r="D4" s="1">
        <v>644.80975699999999</v>
      </c>
      <c r="E4" s="1" t="s">
        <v>8</v>
      </c>
      <c r="F4" s="1"/>
      <c r="G4" s="1"/>
      <c r="H4" s="1"/>
      <c r="I4" s="6"/>
      <c r="J4" s="6"/>
    </row>
    <row r="5" spans="1:13" hidden="1" x14ac:dyDescent="0.25">
      <c r="A5" s="1">
        <v>1018</v>
      </c>
      <c r="B5" s="1" t="s">
        <v>3</v>
      </c>
      <c r="C5" s="1">
        <v>0</v>
      </c>
      <c r="D5" s="1">
        <v>297.36982599999999</v>
      </c>
      <c r="E5" s="1" t="s">
        <v>8</v>
      </c>
      <c r="F5" s="1"/>
      <c r="G5" s="1"/>
      <c r="H5" s="1"/>
      <c r="I5" s="6"/>
      <c r="J5" s="6"/>
    </row>
    <row r="6" spans="1:13" hidden="1" x14ac:dyDescent="0.25">
      <c r="A6" s="1">
        <v>1019</v>
      </c>
      <c r="B6" s="1" t="s">
        <v>3</v>
      </c>
      <c r="C6" s="1">
        <v>0</v>
      </c>
      <c r="D6" s="1">
        <v>317.349943</v>
      </c>
      <c r="E6" s="1" t="s">
        <v>8</v>
      </c>
      <c r="F6" s="1"/>
      <c r="G6" s="1"/>
      <c r="H6" s="1"/>
      <c r="I6" s="6"/>
      <c r="J6" s="6"/>
    </row>
    <row r="7" spans="1:13" hidden="1" x14ac:dyDescent="0.25">
      <c r="A7" s="1">
        <v>1020</v>
      </c>
      <c r="B7" s="1" t="s">
        <v>3</v>
      </c>
      <c r="C7" s="1">
        <v>0</v>
      </c>
      <c r="D7" s="1">
        <v>102.379395</v>
      </c>
      <c r="E7" s="1" t="s">
        <v>8</v>
      </c>
      <c r="F7" s="1"/>
      <c r="G7" s="1"/>
      <c r="H7" s="1"/>
      <c r="I7" s="6"/>
      <c r="J7" s="6"/>
    </row>
    <row r="8" spans="1:13" hidden="1" x14ac:dyDescent="0.25">
      <c r="A8" s="1">
        <v>1022</v>
      </c>
      <c r="B8" s="1" t="s">
        <v>3</v>
      </c>
      <c r="C8" s="1">
        <v>0</v>
      </c>
      <c r="D8" s="1">
        <v>69.906176000000002</v>
      </c>
      <c r="E8" s="1" t="s">
        <v>8</v>
      </c>
      <c r="F8" s="1"/>
      <c r="G8" s="1"/>
      <c r="H8" s="1"/>
      <c r="I8" s="6"/>
      <c r="J8" s="6"/>
    </row>
    <row r="9" spans="1:13" hidden="1" x14ac:dyDescent="0.25">
      <c r="A9" s="1">
        <v>1023</v>
      </c>
      <c r="B9" s="1" t="s">
        <v>3</v>
      </c>
      <c r="C9" s="1">
        <v>0</v>
      </c>
      <c r="D9" s="1">
        <v>139.333696</v>
      </c>
      <c r="E9" s="1" t="s">
        <v>8</v>
      </c>
      <c r="F9" s="1"/>
      <c r="G9" s="1"/>
      <c r="H9" s="1"/>
      <c r="I9" s="6"/>
      <c r="J9" s="6"/>
    </row>
    <row r="10" spans="1:13" hidden="1" x14ac:dyDescent="0.25">
      <c r="A10" s="1">
        <v>1024</v>
      </c>
      <c r="B10" s="1" t="s">
        <v>3</v>
      </c>
      <c r="C10" s="1">
        <v>0</v>
      </c>
      <c r="D10" s="1">
        <v>71.131732999999997</v>
      </c>
      <c r="E10" s="1" t="s">
        <v>8</v>
      </c>
      <c r="F10" s="1"/>
      <c r="G10" s="1"/>
      <c r="H10" s="1"/>
      <c r="I10" s="6"/>
      <c r="J10" s="6"/>
    </row>
    <row r="11" spans="1:13" hidden="1" x14ac:dyDescent="0.25">
      <c r="A11" s="1">
        <v>1025</v>
      </c>
      <c r="B11" s="1" t="s">
        <v>3</v>
      </c>
      <c r="C11" s="1">
        <v>0</v>
      </c>
      <c r="D11" s="1">
        <v>164.13213300000001</v>
      </c>
      <c r="E11" s="1" t="s">
        <v>8</v>
      </c>
      <c r="F11" s="1"/>
      <c r="G11" s="1"/>
      <c r="H11" s="1"/>
      <c r="I11" s="6"/>
      <c r="J11" s="6"/>
    </row>
    <row r="12" spans="1:13" hidden="1" x14ac:dyDescent="0.25">
      <c r="A12" s="1">
        <v>1027</v>
      </c>
      <c r="B12" s="1" t="s">
        <v>3</v>
      </c>
      <c r="C12" s="1">
        <v>0</v>
      </c>
      <c r="D12" s="1">
        <v>123.827113</v>
      </c>
      <c r="E12" s="1" t="s">
        <v>8</v>
      </c>
      <c r="F12" s="1"/>
      <c r="G12" s="1"/>
      <c r="H12" s="1"/>
      <c r="I12" s="6"/>
      <c r="J12" s="6"/>
    </row>
    <row r="13" spans="1:13" hidden="1" x14ac:dyDescent="0.25">
      <c r="A13" s="1">
        <v>1028</v>
      </c>
      <c r="B13" s="1" t="s">
        <v>3</v>
      </c>
      <c r="C13" s="1">
        <v>0</v>
      </c>
      <c r="D13" s="1">
        <v>96.922447000000005</v>
      </c>
      <c r="E13" s="1" t="s">
        <v>8</v>
      </c>
      <c r="F13" s="1"/>
      <c r="G13" s="1"/>
      <c r="H13" s="1"/>
      <c r="I13" s="6"/>
      <c r="J13" s="6"/>
    </row>
    <row r="14" spans="1:13" hidden="1" x14ac:dyDescent="0.25">
      <c r="A14" s="1">
        <v>1029</v>
      </c>
      <c r="B14" s="1" t="s">
        <v>3</v>
      </c>
      <c r="C14" s="1">
        <v>0</v>
      </c>
      <c r="D14" s="1">
        <v>200.91081</v>
      </c>
      <c r="E14" s="1" t="s">
        <v>8</v>
      </c>
      <c r="F14" s="1"/>
      <c r="G14" s="1"/>
      <c r="H14" s="1"/>
      <c r="I14" s="6"/>
      <c r="J14" s="6"/>
    </row>
    <row r="15" spans="1:13" hidden="1" x14ac:dyDescent="0.25">
      <c r="A15" s="1">
        <v>1030</v>
      </c>
      <c r="B15" s="1" t="s">
        <v>3</v>
      </c>
      <c r="C15" s="1">
        <v>0</v>
      </c>
      <c r="D15" s="1">
        <v>164.144734</v>
      </c>
      <c r="E15" s="1" t="s">
        <v>8</v>
      </c>
      <c r="F15" s="1"/>
      <c r="G15" s="1"/>
      <c r="H15" s="1"/>
      <c r="I15" s="6"/>
      <c r="J15" s="6"/>
    </row>
    <row r="16" spans="1:13" hidden="1" x14ac:dyDescent="0.25">
      <c r="A16" s="1">
        <v>1031</v>
      </c>
      <c r="B16" s="1" t="s">
        <v>3</v>
      </c>
      <c r="C16" s="1">
        <v>0</v>
      </c>
      <c r="D16" s="1">
        <v>119.10936100000001</v>
      </c>
      <c r="E16" s="1" t="s">
        <v>8</v>
      </c>
      <c r="F16" s="1"/>
      <c r="G16" s="1"/>
      <c r="H16" s="1"/>
      <c r="I16" s="6"/>
      <c r="J16" s="6"/>
    </row>
    <row r="17" spans="1:10" hidden="1" x14ac:dyDescent="0.25">
      <c r="A17" s="1">
        <v>1032</v>
      </c>
      <c r="B17" s="1" t="s">
        <v>3</v>
      </c>
      <c r="C17" s="1">
        <v>0</v>
      </c>
      <c r="D17" s="1">
        <v>309.860051</v>
      </c>
      <c r="E17" s="1" t="s">
        <v>8</v>
      </c>
      <c r="F17" s="1"/>
      <c r="G17" s="1"/>
      <c r="H17" s="1"/>
      <c r="I17" s="6"/>
      <c r="J17" s="6"/>
    </row>
    <row r="18" spans="1:10" hidden="1" x14ac:dyDescent="0.25">
      <c r="A18" s="1">
        <v>1033</v>
      </c>
      <c r="B18" s="1" t="s">
        <v>3</v>
      </c>
      <c r="C18" s="1">
        <v>0</v>
      </c>
      <c r="D18" s="1">
        <v>241.90936600000001</v>
      </c>
      <c r="E18" s="1" t="s">
        <v>8</v>
      </c>
      <c r="F18" s="1"/>
      <c r="G18" s="1"/>
      <c r="H18" s="1"/>
      <c r="I18" s="6"/>
      <c r="J18" s="6"/>
    </row>
    <row r="19" spans="1:10" hidden="1" x14ac:dyDescent="0.25">
      <c r="A19" s="1">
        <v>1034</v>
      </c>
      <c r="B19" s="1" t="s">
        <v>3</v>
      </c>
      <c r="C19" s="1">
        <v>0</v>
      </c>
      <c r="D19" s="1">
        <v>384.33630399999998</v>
      </c>
      <c r="E19" s="1" t="s">
        <v>8</v>
      </c>
      <c r="F19" s="1"/>
      <c r="G19" s="1"/>
      <c r="H19" s="1"/>
      <c r="I19" s="6"/>
      <c r="J19" s="6"/>
    </row>
    <row r="20" spans="1:10" hidden="1" x14ac:dyDescent="0.25">
      <c r="A20" s="1">
        <v>1035</v>
      </c>
      <c r="B20" s="1" t="s">
        <v>3</v>
      </c>
      <c r="C20" s="1">
        <v>0</v>
      </c>
      <c r="D20" s="1">
        <v>122.758877</v>
      </c>
      <c r="E20" s="1" t="s">
        <v>8</v>
      </c>
      <c r="F20" s="1"/>
      <c r="G20" s="1"/>
      <c r="H20" s="1"/>
      <c r="I20" s="6"/>
      <c r="J20" s="6"/>
    </row>
    <row r="21" spans="1:10" hidden="1" x14ac:dyDescent="0.25">
      <c r="A21" s="1">
        <v>1036</v>
      </c>
      <c r="B21" s="1" t="s">
        <v>3</v>
      </c>
      <c r="C21" s="1">
        <v>0</v>
      </c>
      <c r="D21" s="1">
        <v>172.20576600000001</v>
      </c>
      <c r="E21" s="1" t="s">
        <v>8</v>
      </c>
      <c r="F21" s="1"/>
      <c r="G21" s="1"/>
      <c r="H21" s="1"/>
      <c r="I21" s="6"/>
      <c r="J21" s="6"/>
    </row>
    <row r="22" spans="1:10" hidden="1" x14ac:dyDescent="0.25">
      <c r="A22" s="1">
        <v>1037</v>
      </c>
      <c r="B22" s="1" t="s">
        <v>3</v>
      </c>
      <c r="C22" s="1">
        <v>0</v>
      </c>
      <c r="D22" s="1">
        <v>214.97872000000001</v>
      </c>
      <c r="E22" s="1" t="s">
        <v>8</v>
      </c>
      <c r="F22" s="1"/>
      <c r="G22" s="1"/>
      <c r="H22" s="1"/>
      <c r="I22" s="6"/>
      <c r="J22" s="6"/>
    </row>
    <row r="23" spans="1:10" hidden="1" x14ac:dyDescent="0.25">
      <c r="A23" s="1">
        <v>1038</v>
      </c>
      <c r="B23" s="1" t="s">
        <v>3</v>
      </c>
      <c r="C23" s="1">
        <v>0</v>
      </c>
      <c r="D23" s="1">
        <v>272.887811</v>
      </c>
      <c r="E23" s="1" t="s">
        <v>8</v>
      </c>
      <c r="F23" s="1"/>
      <c r="G23" s="1"/>
      <c r="H23" s="1"/>
      <c r="I23" s="6"/>
      <c r="J23" s="6"/>
    </row>
    <row r="24" spans="1:10" hidden="1" x14ac:dyDescent="0.25">
      <c r="A24" s="1">
        <v>1039</v>
      </c>
      <c r="B24" s="1" t="s">
        <v>3</v>
      </c>
      <c r="C24" s="1">
        <v>0</v>
      </c>
      <c r="D24" s="1">
        <v>192.541495</v>
      </c>
      <c r="E24" s="1" t="s">
        <v>8</v>
      </c>
      <c r="F24" s="1"/>
      <c r="G24" s="1"/>
      <c r="H24" s="1"/>
      <c r="I24" s="6"/>
      <c r="J24" s="6"/>
    </row>
    <row r="25" spans="1:10" hidden="1" x14ac:dyDescent="0.25">
      <c r="A25" s="1">
        <v>1040</v>
      </c>
      <c r="B25" s="1" t="s">
        <v>3</v>
      </c>
      <c r="C25" s="1">
        <v>0</v>
      </c>
      <c r="D25" s="1">
        <v>1077.1211149999999</v>
      </c>
      <c r="E25" s="1" t="s">
        <v>8</v>
      </c>
      <c r="F25" s="1"/>
      <c r="G25" s="1"/>
      <c r="H25" s="1"/>
      <c r="I25" s="6"/>
      <c r="J25" s="6"/>
    </row>
    <row r="26" spans="1:10" hidden="1" x14ac:dyDescent="0.25">
      <c r="A26" s="1">
        <v>1041</v>
      </c>
      <c r="B26" s="1" t="s">
        <v>3</v>
      </c>
      <c r="C26" s="1">
        <v>0</v>
      </c>
      <c r="D26" s="1">
        <v>270.65536300000002</v>
      </c>
      <c r="E26" s="1" t="s">
        <v>8</v>
      </c>
      <c r="F26" s="1"/>
      <c r="G26" s="1"/>
      <c r="H26" s="1"/>
      <c r="I26" s="6"/>
      <c r="J26" s="6"/>
    </row>
    <row r="27" spans="1:10" hidden="1" x14ac:dyDescent="0.25">
      <c r="A27" s="1">
        <v>1043</v>
      </c>
      <c r="B27" s="1" t="s">
        <v>3</v>
      </c>
      <c r="C27" s="1">
        <v>0</v>
      </c>
      <c r="D27" s="1">
        <v>545.96883400000002</v>
      </c>
      <c r="E27" s="1" t="s">
        <v>8</v>
      </c>
      <c r="F27" s="1"/>
      <c r="G27" s="1"/>
      <c r="H27" s="1"/>
      <c r="I27" s="6"/>
      <c r="J27" s="6"/>
    </row>
    <row r="28" spans="1:10" hidden="1" x14ac:dyDescent="0.25">
      <c r="A28" s="1">
        <v>1044</v>
      </c>
      <c r="B28" s="1" t="s">
        <v>3</v>
      </c>
      <c r="C28" s="1">
        <v>0</v>
      </c>
      <c r="D28" s="1">
        <v>193.14554799999999</v>
      </c>
      <c r="E28" s="1" t="s">
        <v>8</v>
      </c>
      <c r="F28" s="1"/>
      <c r="G28" s="1"/>
      <c r="H28" s="1"/>
      <c r="I28" s="6"/>
      <c r="J28" s="6"/>
    </row>
    <row r="29" spans="1:10" hidden="1" x14ac:dyDescent="0.25">
      <c r="A29" s="1">
        <v>1045</v>
      </c>
      <c r="B29" s="1" t="s">
        <v>3</v>
      </c>
      <c r="C29" s="1">
        <v>0</v>
      </c>
      <c r="D29" s="1">
        <v>332.735028</v>
      </c>
      <c r="E29" s="1" t="s">
        <v>8</v>
      </c>
      <c r="F29" s="1"/>
      <c r="G29" s="1"/>
      <c r="H29" s="1"/>
      <c r="I29" s="6"/>
      <c r="J29" s="6"/>
    </row>
    <row r="30" spans="1:10" hidden="1" x14ac:dyDescent="0.25">
      <c r="A30" s="1">
        <v>1046</v>
      </c>
      <c r="B30" s="1" t="s">
        <v>3</v>
      </c>
      <c r="C30" s="1">
        <v>0</v>
      </c>
      <c r="D30" s="1">
        <v>226.329838</v>
      </c>
      <c r="E30" s="1" t="s">
        <v>8</v>
      </c>
      <c r="F30" s="1"/>
      <c r="G30" s="1"/>
      <c r="H30" s="1"/>
      <c r="I30" s="6"/>
      <c r="J30" s="6"/>
    </row>
    <row r="31" spans="1:10" hidden="1" x14ac:dyDescent="0.25">
      <c r="A31" s="1">
        <v>1047</v>
      </c>
      <c r="B31" s="1" t="s">
        <v>3</v>
      </c>
      <c r="C31" s="1">
        <v>0</v>
      </c>
      <c r="D31" s="1">
        <v>171.76524000000001</v>
      </c>
      <c r="E31" s="1" t="s">
        <v>8</v>
      </c>
      <c r="F31" s="1"/>
      <c r="G31" s="1"/>
      <c r="H31" s="1"/>
      <c r="I31" s="6"/>
      <c r="J31" s="6"/>
    </row>
    <row r="32" spans="1:10" hidden="1" x14ac:dyDescent="0.25">
      <c r="A32" s="1">
        <v>1048</v>
      </c>
      <c r="B32" s="1" t="s">
        <v>3</v>
      </c>
      <c r="C32" s="1">
        <v>0</v>
      </c>
      <c r="D32" s="1">
        <v>302.104939</v>
      </c>
      <c r="E32" s="1" t="s">
        <v>8</v>
      </c>
      <c r="F32" s="1"/>
      <c r="G32" s="1"/>
      <c r="H32" s="1"/>
      <c r="I32" s="6"/>
      <c r="J32" s="6"/>
    </row>
    <row r="33" spans="1:10" hidden="1" x14ac:dyDescent="0.25">
      <c r="A33" s="1">
        <v>1049</v>
      </c>
      <c r="B33" s="1" t="s">
        <v>3</v>
      </c>
      <c r="C33" s="1">
        <v>0</v>
      </c>
      <c r="D33" s="1">
        <v>164.54166000000001</v>
      </c>
      <c r="E33" s="1" t="s">
        <v>8</v>
      </c>
      <c r="F33" s="1"/>
      <c r="G33" s="1"/>
      <c r="H33" s="1"/>
      <c r="I33" s="6"/>
      <c r="J33" s="6"/>
    </row>
    <row r="34" spans="1:10" hidden="1" x14ac:dyDescent="0.25">
      <c r="A34" s="1">
        <v>1050</v>
      </c>
      <c r="B34" s="1" t="s">
        <v>3</v>
      </c>
      <c r="C34" s="1">
        <v>0</v>
      </c>
      <c r="D34" s="1">
        <v>209.044997</v>
      </c>
      <c r="E34" s="1" t="s">
        <v>8</v>
      </c>
      <c r="F34" s="1"/>
      <c r="G34" s="1"/>
      <c r="H34" s="1"/>
      <c r="I34" s="6"/>
      <c r="J34" s="6"/>
    </row>
    <row r="35" spans="1:10" hidden="1" x14ac:dyDescent="0.25">
      <c r="A35" s="1">
        <v>1052</v>
      </c>
      <c r="B35" s="1" t="s">
        <v>3</v>
      </c>
      <c r="C35" s="1">
        <v>0</v>
      </c>
      <c r="D35" s="1">
        <v>351.70181200000002</v>
      </c>
      <c r="E35" s="1" t="s">
        <v>8</v>
      </c>
      <c r="F35" s="1"/>
      <c r="G35" s="1"/>
      <c r="H35" s="1"/>
      <c r="I35" s="6"/>
      <c r="J35" s="6"/>
    </row>
    <row r="36" spans="1:10" hidden="1" x14ac:dyDescent="0.25">
      <c r="A36" s="1">
        <v>1055</v>
      </c>
      <c r="B36" s="1" t="s">
        <v>3</v>
      </c>
      <c r="C36" s="1">
        <v>0</v>
      </c>
      <c r="D36" s="1">
        <v>338.00234599999999</v>
      </c>
      <c r="E36" s="1" t="s">
        <v>8</v>
      </c>
      <c r="F36" s="1"/>
      <c r="G36" s="1"/>
      <c r="H36" s="1"/>
      <c r="I36" s="6"/>
      <c r="J36" s="6"/>
    </row>
    <row r="37" spans="1:10" hidden="1" x14ac:dyDescent="0.25">
      <c r="A37" s="1">
        <v>1057</v>
      </c>
      <c r="B37" s="1" t="s">
        <v>3</v>
      </c>
      <c r="C37" s="1">
        <v>0</v>
      </c>
      <c r="D37" s="1">
        <v>310.49674299999998</v>
      </c>
      <c r="E37" s="1" t="s">
        <v>8</v>
      </c>
      <c r="F37" s="1"/>
      <c r="G37" s="1"/>
      <c r="H37" s="1"/>
      <c r="I37" s="6"/>
      <c r="J37" s="6"/>
    </row>
    <row r="38" spans="1:10" hidden="1" x14ac:dyDescent="0.25">
      <c r="A38" s="1">
        <v>1058</v>
      </c>
      <c r="B38" s="1" t="s">
        <v>3</v>
      </c>
      <c r="C38" s="1">
        <v>0</v>
      </c>
      <c r="D38" s="1">
        <v>98.431396000000007</v>
      </c>
      <c r="E38" s="1" t="s">
        <v>8</v>
      </c>
      <c r="F38" s="1"/>
      <c r="G38" s="1"/>
      <c r="H38" s="1"/>
      <c r="I38" s="6"/>
      <c r="J38" s="6"/>
    </row>
    <row r="39" spans="1:10" hidden="1" x14ac:dyDescent="0.25">
      <c r="A39" s="1">
        <v>1064</v>
      </c>
      <c r="B39" s="1" t="s">
        <v>3</v>
      </c>
      <c r="C39" s="1">
        <v>0</v>
      </c>
      <c r="D39" s="1">
        <v>109.365768</v>
      </c>
      <c r="E39" s="1" t="s">
        <v>8</v>
      </c>
      <c r="F39" s="1"/>
      <c r="G39" s="1"/>
      <c r="H39" s="1"/>
      <c r="I39" s="6"/>
      <c r="J39" s="6"/>
    </row>
    <row r="40" spans="1:10" hidden="1" x14ac:dyDescent="0.25">
      <c r="A40" s="1">
        <v>1066</v>
      </c>
      <c r="B40" s="1" t="s">
        <v>3</v>
      </c>
      <c r="C40" s="1">
        <v>0</v>
      </c>
      <c r="D40" s="1">
        <v>69.589668000000003</v>
      </c>
      <c r="E40" s="1" t="s">
        <v>8</v>
      </c>
      <c r="F40" s="1"/>
      <c r="G40" s="1"/>
      <c r="H40" s="1"/>
      <c r="I40" s="6"/>
      <c r="J40" s="6"/>
    </row>
    <row r="41" spans="1:10" hidden="1" x14ac:dyDescent="0.25">
      <c r="A41" s="1">
        <v>1067</v>
      </c>
      <c r="B41" s="1" t="s">
        <v>3</v>
      </c>
      <c r="C41" s="1">
        <v>0</v>
      </c>
      <c r="D41" s="1">
        <v>266.06026000000003</v>
      </c>
      <c r="E41" s="1" t="s">
        <v>8</v>
      </c>
      <c r="F41" s="1"/>
      <c r="G41" s="1"/>
      <c r="H41" s="1"/>
      <c r="I41" s="6"/>
      <c r="J41" s="6"/>
    </row>
    <row r="42" spans="1:10" hidden="1" x14ac:dyDescent="0.25">
      <c r="A42" s="1">
        <v>1068</v>
      </c>
      <c r="B42" s="1" t="s">
        <v>3</v>
      </c>
      <c r="C42" s="1">
        <v>0</v>
      </c>
      <c r="D42" s="1">
        <v>145.84150099999999</v>
      </c>
      <c r="E42" s="1" t="s">
        <v>8</v>
      </c>
      <c r="F42" s="1"/>
      <c r="G42" s="1"/>
      <c r="H42" s="1"/>
      <c r="I42" s="6"/>
      <c r="J42" s="6"/>
    </row>
    <row r="43" spans="1:10" hidden="1" x14ac:dyDescent="0.25">
      <c r="A43" s="1">
        <v>1069</v>
      </c>
      <c r="B43" s="1" t="s">
        <v>3</v>
      </c>
      <c r="C43" s="1">
        <v>0</v>
      </c>
      <c r="D43" s="1">
        <v>114.348084</v>
      </c>
      <c r="E43" s="1" t="s">
        <v>8</v>
      </c>
      <c r="F43" s="1"/>
      <c r="G43" s="1"/>
      <c r="H43" s="1"/>
      <c r="I43" s="6"/>
      <c r="J43" s="6"/>
    </row>
    <row r="44" spans="1:10" hidden="1" x14ac:dyDescent="0.25">
      <c r="A44" s="1">
        <v>1071</v>
      </c>
      <c r="B44" s="1" t="s">
        <v>3</v>
      </c>
      <c r="C44" s="1">
        <v>0</v>
      </c>
      <c r="D44" s="1">
        <v>328.24247600000001</v>
      </c>
      <c r="E44" s="1" t="s">
        <v>8</v>
      </c>
      <c r="F44" s="1"/>
      <c r="G44" s="1"/>
      <c r="H44" s="1"/>
      <c r="I44" s="6"/>
      <c r="J44" s="6"/>
    </row>
    <row r="45" spans="1:10" hidden="1" x14ac:dyDescent="0.25">
      <c r="A45" s="1">
        <v>1072</v>
      </c>
      <c r="B45" s="1" t="s">
        <v>3</v>
      </c>
      <c r="C45" s="1">
        <v>0</v>
      </c>
      <c r="D45" s="1">
        <v>411.474557</v>
      </c>
      <c r="E45" s="1" t="s">
        <v>8</v>
      </c>
      <c r="F45" s="1"/>
      <c r="G45" s="1"/>
      <c r="H45" s="1"/>
      <c r="I45" s="6"/>
      <c r="J45" s="6"/>
    </row>
    <row r="46" spans="1:10" hidden="1" x14ac:dyDescent="0.25">
      <c r="A46" s="1">
        <v>1073</v>
      </c>
      <c r="B46" s="1" t="s">
        <v>3</v>
      </c>
      <c r="C46" s="1">
        <v>0</v>
      </c>
      <c r="D46" s="1">
        <v>150.27331799999999</v>
      </c>
      <c r="E46" s="1" t="s">
        <v>8</v>
      </c>
      <c r="F46" s="1"/>
      <c r="G46" s="1"/>
      <c r="H46" s="1"/>
      <c r="I46" s="6"/>
      <c r="J46" s="6"/>
    </row>
    <row r="47" spans="1:10" hidden="1" x14ac:dyDescent="0.25">
      <c r="A47" s="1">
        <v>1074</v>
      </c>
      <c r="B47" s="1" t="s">
        <v>3</v>
      </c>
      <c r="C47" s="1">
        <v>0</v>
      </c>
      <c r="D47" s="1">
        <v>171.72413399999999</v>
      </c>
      <c r="E47" s="1" t="s">
        <v>8</v>
      </c>
      <c r="F47" s="1"/>
      <c r="G47" s="1"/>
      <c r="H47" s="1"/>
      <c r="I47" s="6"/>
      <c r="J47" s="6"/>
    </row>
    <row r="48" spans="1:10" hidden="1" x14ac:dyDescent="0.25">
      <c r="A48" s="1">
        <v>1250</v>
      </c>
      <c r="B48" s="1" t="s">
        <v>3</v>
      </c>
      <c r="C48" s="1">
        <v>0</v>
      </c>
      <c r="D48" s="1">
        <v>410.31248099999999</v>
      </c>
      <c r="E48" s="1" t="s">
        <v>8</v>
      </c>
      <c r="F48" s="1"/>
      <c r="G48" s="1"/>
      <c r="H48" s="1"/>
      <c r="I48" s="6"/>
      <c r="J48" s="6"/>
    </row>
    <row r="49" spans="1:10" hidden="1" x14ac:dyDescent="0.25">
      <c r="A49" s="1">
        <v>1251</v>
      </c>
      <c r="B49" s="1" t="s">
        <v>3</v>
      </c>
      <c r="C49" s="1">
        <v>0</v>
      </c>
      <c r="D49" s="1">
        <v>453.58093600000001</v>
      </c>
      <c r="E49" s="1" t="s">
        <v>8</v>
      </c>
      <c r="F49" s="1"/>
      <c r="G49" s="1"/>
      <c r="H49" s="1"/>
      <c r="I49" s="6"/>
      <c r="J49" s="6"/>
    </row>
    <row r="50" spans="1:10" hidden="1" x14ac:dyDescent="0.25">
      <c r="A50" s="1">
        <v>1252</v>
      </c>
      <c r="B50" s="1" t="s">
        <v>3</v>
      </c>
      <c r="C50" s="1">
        <v>0</v>
      </c>
      <c r="D50" s="1">
        <v>191.96386999999999</v>
      </c>
      <c r="E50" s="1" t="s">
        <v>8</v>
      </c>
      <c r="F50" s="1"/>
      <c r="G50" s="1"/>
      <c r="H50" s="1"/>
      <c r="I50" s="6"/>
      <c r="J50" s="6"/>
    </row>
    <row r="51" spans="1:10" hidden="1" x14ac:dyDescent="0.25">
      <c r="A51" s="1">
        <v>1253</v>
      </c>
      <c r="B51" s="1" t="s">
        <v>3</v>
      </c>
      <c r="C51" s="1">
        <v>0</v>
      </c>
      <c r="D51" s="1">
        <v>254.59980400000001</v>
      </c>
      <c r="E51" s="1" t="s">
        <v>8</v>
      </c>
      <c r="F51" s="1"/>
      <c r="G51" s="1"/>
      <c r="H51" s="1"/>
      <c r="I51" s="6"/>
      <c r="J51" s="6"/>
    </row>
    <row r="52" spans="1:10" hidden="1" x14ac:dyDescent="0.25">
      <c r="A52" s="1">
        <v>1254</v>
      </c>
      <c r="B52" s="1" t="s">
        <v>3</v>
      </c>
      <c r="C52" s="1">
        <v>0</v>
      </c>
      <c r="D52" s="1">
        <v>449.02363600000001</v>
      </c>
      <c r="E52" s="1" t="s">
        <v>8</v>
      </c>
      <c r="F52" s="1"/>
      <c r="G52" s="1"/>
      <c r="H52" s="1"/>
      <c r="I52" s="6"/>
      <c r="J52" s="6"/>
    </row>
    <row r="53" spans="1:10" hidden="1" x14ac:dyDescent="0.25">
      <c r="A53" s="1">
        <v>1255</v>
      </c>
      <c r="B53" s="1" t="s">
        <v>3</v>
      </c>
      <c r="C53" s="1">
        <v>0</v>
      </c>
      <c r="D53" s="1">
        <v>239.185552</v>
      </c>
      <c r="E53" s="1" t="s">
        <v>8</v>
      </c>
      <c r="F53" s="1"/>
      <c r="G53" s="1"/>
      <c r="H53" s="1"/>
      <c r="I53" s="6"/>
      <c r="J53" s="6"/>
    </row>
    <row r="54" spans="1:10" hidden="1" x14ac:dyDescent="0.25">
      <c r="A54" s="1">
        <v>1257</v>
      </c>
      <c r="B54" s="1" t="s">
        <v>3</v>
      </c>
      <c r="C54" s="1">
        <v>0</v>
      </c>
      <c r="D54" s="1">
        <v>248.97432000000001</v>
      </c>
      <c r="E54" s="1" t="s">
        <v>8</v>
      </c>
      <c r="F54" s="1"/>
      <c r="G54" s="1"/>
      <c r="H54" s="1"/>
      <c r="I54" s="6"/>
      <c r="J54" s="6"/>
    </row>
    <row r="55" spans="1:10" hidden="1" x14ac:dyDescent="0.25">
      <c r="A55" s="1">
        <v>1258</v>
      </c>
      <c r="B55" s="1" t="s">
        <v>3</v>
      </c>
      <c r="C55" s="1">
        <v>0</v>
      </c>
      <c r="D55" s="1">
        <v>348.41299500000002</v>
      </c>
      <c r="E55" s="1" t="s">
        <v>8</v>
      </c>
      <c r="F55" s="1"/>
      <c r="G55" s="1"/>
      <c r="H55" s="1"/>
      <c r="I55" s="6"/>
      <c r="J55" s="6"/>
    </row>
    <row r="56" spans="1:10" hidden="1" x14ac:dyDescent="0.25">
      <c r="A56" s="1">
        <v>1259</v>
      </c>
      <c r="B56" s="1" t="s">
        <v>3</v>
      </c>
      <c r="C56" s="1">
        <v>0</v>
      </c>
      <c r="D56" s="1">
        <v>230.32395099999999</v>
      </c>
      <c r="E56" s="1" t="s">
        <v>8</v>
      </c>
      <c r="F56" s="1"/>
      <c r="G56" s="1"/>
      <c r="H56" s="1"/>
      <c r="I56" s="6"/>
      <c r="J56" s="6"/>
    </row>
    <row r="57" spans="1:10" hidden="1" x14ac:dyDescent="0.25">
      <c r="A57" s="1">
        <v>1260</v>
      </c>
      <c r="B57" s="1" t="s">
        <v>3</v>
      </c>
      <c r="C57" s="1">
        <v>0</v>
      </c>
      <c r="D57" s="1">
        <v>76.156276000000005</v>
      </c>
      <c r="E57" s="1" t="s">
        <v>8</v>
      </c>
      <c r="F57" s="1"/>
      <c r="G57" s="1"/>
      <c r="H57" s="1"/>
      <c r="I57" s="6"/>
      <c r="J57" s="6"/>
    </row>
    <row r="58" spans="1:10" hidden="1" x14ac:dyDescent="0.25">
      <c r="A58" s="1">
        <v>1261</v>
      </c>
      <c r="B58" s="1" t="s">
        <v>3</v>
      </c>
      <c r="C58" s="1">
        <v>0</v>
      </c>
      <c r="D58" s="1">
        <v>143.346711</v>
      </c>
      <c r="E58" s="1" t="s">
        <v>8</v>
      </c>
      <c r="F58" s="1"/>
      <c r="G58" s="1"/>
      <c r="H58" s="1"/>
      <c r="I58" s="6"/>
      <c r="J58" s="6"/>
    </row>
    <row r="59" spans="1:10" hidden="1" x14ac:dyDescent="0.25">
      <c r="A59" s="1">
        <v>1262</v>
      </c>
      <c r="B59" s="1" t="s">
        <v>3</v>
      </c>
      <c r="C59" s="1">
        <v>0</v>
      </c>
      <c r="D59" s="1">
        <v>202.75248300000001</v>
      </c>
      <c r="E59" s="1" t="s">
        <v>8</v>
      </c>
      <c r="F59" s="1"/>
      <c r="G59" s="1"/>
      <c r="H59" s="1"/>
      <c r="I59" s="6"/>
      <c r="J59" s="6"/>
    </row>
    <row r="60" spans="1:10" hidden="1" x14ac:dyDescent="0.25">
      <c r="A60" s="1">
        <v>1263</v>
      </c>
      <c r="B60" s="1" t="s">
        <v>3</v>
      </c>
      <c r="C60" s="1">
        <v>0</v>
      </c>
      <c r="D60" s="1">
        <v>128.964787</v>
      </c>
      <c r="E60" s="1" t="s">
        <v>8</v>
      </c>
      <c r="F60" s="1"/>
      <c r="G60" s="1"/>
      <c r="H60" s="1"/>
      <c r="I60" s="6"/>
      <c r="J60" s="6"/>
    </row>
    <row r="61" spans="1:10" hidden="1" x14ac:dyDescent="0.25">
      <c r="A61" s="1">
        <v>1264</v>
      </c>
      <c r="B61" s="1" t="s">
        <v>3</v>
      </c>
      <c r="C61" s="1">
        <v>0</v>
      </c>
      <c r="D61" s="1">
        <v>179.11119600000001</v>
      </c>
      <c r="E61" s="1" t="s">
        <v>8</v>
      </c>
      <c r="F61" s="1"/>
      <c r="G61" s="1"/>
      <c r="H61" s="1"/>
      <c r="I61" s="6"/>
      <c r="J61" s="6"/>
    </row>
    <row r="62" spans="1:10" hidden="1" x14ac:dyDescent="0.25">
      <c r="A62" s="1">
        <v>1265</v>
      </c>
      <c r="B62" s="1" t="s">
        <v>3</v>
      </c>
      <c r="C62" s="1">
        <v>0</v>
      </c>
      <c r="D62" s="1">
        <v>173.77649400000001</v>
      </c>
      <c r="E62" s="1" t="s">
        <v>8</v>
      </c>
      <c r="F62" s="1"/>
      <c r="G62" s="1"/>
      <c r="H62" s="1"/>
      <c r="I62" s="6"/>
      <c r="J62" s="6"/>
    </row>
    <row r="63" spans="1:10" hidden="1" x14ac:dyDescent="0.25">
      <c r="A63" s="1">
        <v>1266</v>
      </c>
      <c r="B63" s="1" t="s">
        <v>3</v>
      </c>
      <c r="C63" s="1">
        <v>0</v>
      </c>
      <c r="D63" s="1">
        <v>143.81486699999999</v>
      </c>
      <c r="E63" s="1" t="s">
        <v>8</v>
      </c>
      <c r="F63" s="1"/>
      <c r="G63" s="1"/>
      <c r="H63" s="1"/>
      <c r="I63" s="6"/>
      <c r="J63" s="6"/>
    </row>
    <row r="64" spans="1:10" hidden="1" x14ac:dyDescent="0.25">
      <c r="A64" s="1">
        <v>1267</v>
      </c>
      <c r="B64" s="1" t="s">
        <v>3</v>
      </c>
      <c r="C64" s="1">
        <v>0</v>
      </c>
      <c r="D64" s="1">
        <v>115.76384</v>
      </c>
      <c r="E64" s="1" t="s">
        <v>8</v>
      </c>
      <c r="F64" s="1"/>
      <c r="G64" s="1"/>
      <c r="H64" s="1"/>
      <c r="I64" s="6"/>
      <c r="J64" s="6"/>
    </row>
    <row r="65" spans="1:10" hidden="1" x14ac:dyDescent="0.25">
      <c r="A65" s="1">
        <v>1268</v>
      </c>
      <c r="B65" s="1" t="s">
        <v>3</v>
      </c>
      <c r="C65" s="1">
        <v>0</v>
      </c>
      <c r="D65" s="1">
        <v>44.484141999999999</v>
      </c>
      <c r="E65" s="1" t="s">
        <v>8</v>
      </c>
      <c r="F65" s="1"/>
      <c r="G65" s="1"/>
      <c r="H65" s="1"/>
      <c r="I65" s="6"/>
      <c r="J65" s="6"/>
    </row>
    <row r="66" spans="1:10" hidden="1" x14ac:dyDescent="0.25">
      <c r="A66" s="1">
        <v>1269</v>
      </c>
      <c r="B66" s="1" t="s">
        <v>3</v>
      </c>
      <c r="C66" s="1">
        <v>0</v>
      </c>
      <c r="D66" s="1">
        <v>135.70297199999999</v>
      </c>
      <c r="E66" s="1" t="s">
        <v>8</v>
      </c>
      <c r="F66" s="1"/>
      <c r="G66" s="1"/>
      <c r="H66" s="1"/>
      <c r="I66" s="6"/>
      <c r="J66" s="6"/>
    </row>
    <row r="67" spans="1:10" hidden="1" x14ac:dyDescent="0.25">
      <c r="A67" s="1">
        <v>1270</v>
      </c>
      <c r="B67" s="1" t="s">
        <v>3</v>
      </c>
      <c r="C67" s="1">
        <v>0</v>
      </c>
      <c r="D67" s="1">
        <v>38.669432</v>
      </c>
      <c r="E67" s="1" t="s">
        <v>8</v>
      </c>
      <c r="F67" s="1"/>
      <c r="G67" s="1"/>
      <c r="H67" s="1"/>
      <c r="I67" s="6"/>
      <c r="J67" s="6"/>
    </row>
    <row r="68" spans="1:10" hidden="1" x14ac:dyDescent="0.25">
      <c r="A68" s="1">
        <v>1271</v>
      </c>
      <c r="B68" s="1" t="s">
        <v>3</v>
      </c>
      <c r="C68" s="1">
        <v>0</v>
      </c>
      <c r="D68" s="1">
        <v>294.20393300000001</v>
      </c>
      <c r="E68" s="1" t="s">
        <v>8</v>
      </c>
      <c r="F68" s="1"/>
      <c r="G68" s="1"/>
      <c r="H68" s="1"/>
      <c r="I68" s="6"/>
      <c r="J68" s="6"/>
    </row>
    <row r="69" spans="1:10" hidden="1" x14ac:dyDescent="0.25">
      <c r="A69" s="1">
        <v>1272</v>
      </c>
      <c r="B69" s="1" t="s">
        <v>3</v>
      </c>
      <c r="C69" s="1">
        <v>0</v>
      </c>
      <c r="D69" s="1">
        <v>158.69172399999999</v>
      </c>
      <c r="E69" s="1" t="s">
        <v>8</v>
      </c>
      <c r="F69" s="1"/>
      <c r="G69" s="1"/>
      <c r="H69" s="1"/>
      <c r="I69" s="6"/>
      <c r="J69" s="6"/>
    </row>
    <row r="70" spans="1:10" hidden="1" x14ac:dyDescent="0.25">
      <c r="A70" s="1">
        <v>1273</v>
      </c>
      <c r="B70" s="1" t="s">
        <v>3</v>
      </c>
      <c r="C70" s="1">
        <v>0</v>
      </c>
      <c r="D70" s="1">
        <v>213.25485599999999</v>
      </c>
      <c r="E70" s="1" t="s">
        <v>8</v>
      </c>
      <c r="F70" s="1"/>
      <c r="G70" s="1"/>
      <c r="H70" s="1"/>
      <c r="I70" s="6"/>
      <c r="J70" s="6"/>
    </row>
    <row r="71" spans="1:10" hidden="1" x14ac:dyDescent="0.25">
      <c r="A71" s="1">
        <v>1277</v>
      </c>
      <c r="B71" s="1" t="s">
        <v>3</v>
      </c>
      <c r="C71" s="1">
        <v>0</v>
      </c>
      <c r="D71" s="1">
        <v>154.378389</v>
      </c>
      <c r="E71" s="1" t="s">
        <v>8</v>
      </c>
      <c r="F71" s="1"/>
      <c r="G71" s="1"/>
      <c r="H71" s="1"/>
      <c r="I71" s="6"/>
      <c r="J71" s="6"/>
    </row>
    <row r="72" spans="1:10" hidden="1" x14ac:dyDescent="0.25">
      <c r="A72" s="1">
        <v>1278</v>
      </c>
      <c r="B72" s="1" t="s">
        <v>3</v>
      </c>
      <c r="C72" s="1">
        <v>0</v>
      </c>
      <c r="D72" s="1">
        <v>106.941355</v>
      </c>
      <c r="E72" s="1" t="s">
        <v>8</v>
      </c>
      <c r="F72" s="1"/>
      <c r="G72" s="1"/>
      <c r="H72" s="1"/>
      <c r="I72" s="6"/>
      <c r="J72" s="6"/>
    </row>
    <row r="73" spans="1:10" hidden="1" x14ac:dyDescent="0.25">
      <c r="A73" s="1">
        <v>1283</v>
      </c>
      <c r="B73" s="1" t="s">
        <v>3</v>
      </c>
      <c r="C73" s="1">
        <v>0</v>
      </c>
      <c r="D73" s="1">
        <v>266.77299399999998</v>
      </c>
      <c r="E73" s="1" t="s">
        <v>8</v>
      </c>
      <c r="F73" s="1"/>
      <c r="G73" s="1"/>
      <c r="H73" s="1"/>
      <c r="I73" s="6"/>
      <c r="J73" s="6"/>
    </row>
    <row r="74" spans="1:10" hidden="1" x14ac:dyDescent="0.25">
      <c r="A74" s="1">
        <v>1284</v>
      </c>
      <c r="B74" s="1" t="s">
        <v>3</v>
      </c>
      <c r="C74" s="1">
        <v>0</v>
      </c>
      <c r="D74" s="1">
        <v>137.08304699999999</v>
      </c>
      <c r="E74" s="1" t="s">
        <v>8</v>
      </c>
      <c r="F74" s="1"/>
      <c r="G74" s="1"/>
      <c r="H74" s="1"/>
      <c r="I74" s="6"/>
      <c r="J74" s="6"/>
    </row>
    <row r="75" spans="1:10" hidden="1" x14ac:dyDescent="0.25">
      <c r="A75" s="1">
        <v>1285</v>
      </c>
      <c r="B75" s="1" t="s">
        <v>3</v>
      </c>
      <c r="C75" s="1">
        <v>0</v>
      </c>
      <c r="D75" s="1">
        <v>192.4203</v>
      </c>
      <c r="E75" s="1" t="s">
        <v>8</v>
      </c>
      <c r="F75" s="1"/>
      <c r="G75" s="1"/>
      <c r="H75" s="1"/>
      <c r="I75" s="6"/>
      <c r="J75" s="6"/>
    </row>
    <row r="76" spans="1:10" hidden="1" x14ac:dyDescent="0.25">
      <c r="A76" s="1">
        <v>1286</v>
      </c>
      <c r="B76" s="1" t="s">
        <v>3</v>
      </c>
      <c r="C76" s="1">
        <v>0</v>
      </c>
      <c r="D76" s="1">
        <v>49.087240000000001</v>
      </c>
      <c r="E76" s="1" t="s">
        <v>8</v>
      </c>
      <c r="F76" s="1"/>
      <c r="G76" s="1"/>
      <c r="H76" s="1"/>
      <c r="I76" s="6"/>
      <c r="J76" s="6"/>
    </row>
    <row r="77" spans="1:10" hidden="1" x14ac:dyDescent="0.25">
      <c r="A77" s="1">
        <v>1287</v>
      </c>
      <c r="B77" s="1" t="s">
        <v>3</v>
      </c>
      <c r="C77" s="1">
        <v>0</v>
      </c>
      <c r="D77" s="1">
        <v>147.63436799999999</v>
      </c>
      <c r="E77" s="1" t="s">
        <v>8</v>
      </c>
      <c r="F77" s="1"/>
      <c r="G77" s="1"/>
      <c r="H77" s="1"/>
      <c r="I77" s="6"/>
      <c r="J77" s="6"/>
    </row>
    <row r="78" spans="1:10" hidden="1" x14ac:dyDescent="0.25">
      <c r="A78" s="1">
        <v>1288</v>
      </c>
      <c r="B78" s="1" t="s">
        <v>3</v>
      </c>
      <c r="C78" s="1">
        <v>0</v>
      </c>
      <c r="D78" s="1">
        <v>235.338382</v>
      </c>
      <c r="E78" s="1" t="s">
        <v>8</v>
      </c>
      <c r="F78" s="1"/>
      <c r="G78" s="1"/>
      <c r="H78" s="1"/>
      <c r="I78" s="6"/>
      <c r="J78" s="6"/>
    </row>
    <row r="79" spans="1:10" hidden="1" x14ac:dyDescent="0.25">
      <c r="A79" s="1">
        <v>1291</v>
      </c>
      <c r="B79" s="1" t="s">
        <v>3</v>
      </c>
      <c r="C79" s="1">
        <v>0</v>
      </c>
      <c r="D79" s="1">
        <v>56.206710000000001</v>
      </c>
      <c r="E79" s="1" t="s">
        <v>8</v>
      </c>
      <c r="F79" s="1"/>
      <c r="G79" s="1"/>
      <c r="H79" s="1"/>
      <c r="I79" s="6"/>
      <c r="J79" s="6"/>
    </row>
    <row r="80" spans="1:10" hidden="1" x14ac:dyDescent="0.25">
      <c r="A80" s="1">
        <v>1294</v>
      </c>
      <c r="B80" s="1" t="s">
        <v>3</v>
      </c>
      <c r="C80" s="1">
        <v>0</v>
      </c>
      <c r="D80" s="1">
        <v>328.84810399999998</v>
      </c>
      <c r="E80" s="1" t="s">
        <v>8</v>
      </c>
      <c r="F80" s="1"/>
      <c r="G80" s="1"/>
      <c r="H80" s="1"/>
      <c r="I80" s="6"/>
      <c r="J80" s="6"/>
    </row>
    <row r="81" spans="1:10" hidden="1" x14ac:dyDescent="0.25">
      <c r="A81" s="1">
        <v>1295</v>
      </c>
      <c r="B81" s="1" t="s">
        <v>3</v>
      </c>
      <c r="C81" s="1">
        <v>0</v>
      </c>
      <c r="D81" s="1">
        <v>432.39666299999999</v>
      </c>
      <c r="E81" s="1" t="s">
        <v>8</v>
      </c>
      <c r="F81" s="1"/>
      <c r="G81" s="1"/>
      <c r="H81" s="1"/>
      <c r="I81" s="6"/>
      <c r="J81" s="6"/>
    </row>
    <row r="82" spans="1:10" hidden="1" x14ac:dyDescent="0.25">
      <c r="A82" s="1">
        <v>1296</v>
      </c>
      <c r="B82" s="1" t="s">
        <v>3</v>
      </c>
      <c r="C82" s="1">
        <v>0</v>
      </c>
      <c r="D82" s="1">
        <v>159.404721</v>
      </c>
      <c r="E82" s="1" t="s">
        <v>8</v>
      </c>
      <c r="F82" s="1"/>
      <c r="G82" s="1"/>
      <c r="H82" s="1"/>
      <c r="I82" s="6"/>
      <c r="J82" s="6"/>
    </row>
    <row r="83" spans="1:10" hidden="1" x14ac:dyDescent="0.25">
      <c r="A83" s="1">
        <v>1297</v>
      </c>
      <c r="B83" s="1" t="s">
        <v>3</v>
      </c>
      <c r="C83" s="1">
        <v>0</v>
      </c>
      <c r="D83" s="1">
        <v>215.849446</v>
      </c>
      <c r="E83" s="1" t="s">
        <v>8</v>
      </c>
      <c r="F83" s="1"/>
      <c r="G83" s="1"/>
      <c r="H83" s="1"/>
      <c r="I83" s="6"/>
      <c r="J83" s="6"/>
    </row>
    <row r="84" spans="1:10" hidden="1" x14ac:dyDescent="0.25">
      <c r="A84" s="1">
        <v>1298</v>
      </c>
      <c r="B84" s="1" t="s">
        <v>3</v>
      </c>
      <c r="C84" s="1">
        <v>0</v>
      </c>
      <c r="D84" s="1">
        <v>149.57033999999999</v>
      </c>
      <c r="E84" s="1" t="s">
        <v>8</v>
      </c>
      <c r="F84" s="1"/>
      <c r="G84" s="1"/>
      <c r="H84" s="1"/>
      <c r="I84" s="6"/>
      <c r="J84" s="6"/>
    </row>
    <row r="85" spans="1:10" hidden="1" x14ac:dyDescent="0.25">
      <c r="A85" s="1">
        <v>1299</v>
      </c>
      <c r="B85" s="1" t="s">
        <v>3</v>
      </c>
      <c r="C85" s="1">
        <v>0</v>
      </c>
      <c r="D85" s="1">
        <v>218.443949</v>
      </c>
      <c r="E85" s="1" t="s">
        <v>8</v>
      </c>
      <c r="F85" s="1"/>
      <c r="G85" s="1"/>
      <c r="H85" s="1"/>
      <c r="I85" s="6"/>
      <c r="J85" s="6"/>
    </row>
    <row r="86" spans="1:10" hidden="1" x14ac:dyDescent="0.25">
      <c r="A86" s="1">
        <v>1300</v>
      </c>
      <c r="B86" s="1" t="s">
        <v>3</v>
      </c>
      <c r="C86" s="1">
        <v>0</v>
      </c>
      <c r="D86" s="1">
        <v>238.50714099999999</v>
      </c>
      <c r="E86" s="1" t="s">
        <v>8</v>
      </c>
      <c r="F86" s="1"/>
      <c r="G86" s="1"/>
      <c r="H86" s="1"/>
      <c r="I86" s="6"/>
      <c r="J86" s="6"/>
    </row>
    <row r="87" spans="1:10" hidden="1" x14ac:dyDescent="0.25">
      <c r="A87" s="1">
        <v>1301</v>
      </c>
      <c r="B87" s="1" t="s">
        <v>3</v>
      </c>
      <c r="C87" s="1">
        <v>0</v>
      </c>
      <c r="D87" s="1">
        <v>101.67611100000001</v>
      </c>
      <c r="E87" s="1" t="s">
        <v>8</v>
      </c>
      <c r="F87" s="1"/>
      <c r="G87" s="1"/>
      <c r="H87" s="1"/>
      <c r="I87" s="6"/>
      <c r="J87" s="6"/>
    </row>
    <row r="88" spans="1:10" hidden="1" x14ac:dyDescent="0.25">
      <c r="A88" s="1">
        <v>1302</v>
      </c>
      <c r="B88" s="1" t="s">
        <v>3</v>
      </c>
      <c r="C88" s="1">
        <v>0</v>
      </c>
      <c r="D88" s="1">
        <v>257.36498599999999</v>
      </c>
      <c r="E88" s="1" t="s">
        <v>8</v>
      </c>
      <c r="F88" s="1"/>
      <c r="G88" s="1"/>
      <c r="H88" s="1"/>
      <c r="I88" s="6"/>
      <c r="J88" s="6"/>
    </row>
    <row r="89" spans="1:10" hidden="1" x14ac:dyDescent="0.25">
      <c r="A89" s="1">
        <v>1303</v>
      </c>
      <c r="B89" s="1" t="s">
        <v>3</v>
      </c>
      <c r="C89" s="1">
        <v>0</v>
      </c>
      <c r="D89" s="1">
        <v>949.47782199999995</v>
      </c>
      <c r="E89" s="1" t="s">
        <v>8</v>
      </c>
      <c r="F89" s="1"/>
      <c r="G89" s="1"/>
      <c r="H89" s="1"/>
      <c r="I89" s="6"/>
      <c r="J89" s="6"/>
    </row>
    <row r="90" spans="1:10" hidden="1" x14ac:dyDescent="0.25">
      <c r="A90" s="1">
        <v>1304</v>
      </c>
      <c r="B90" s="1" t="s">
        <v>3</v>
      </c>
      <c r="C90" s="1">
        <v>0</v>
      </c>
      <c r="D90" s="1">
        <v>386.850257</v>
      </c>
      <c r="E90" s="1" t="s">
        <v>8</v>
      </c>
      <c r="F90" s="1"/>
      <c r="G90" s="1"/>
      <c r="H90" s="1"/>
      <c r="I90" s="6"/>
      <c r="J90" s="6"/>
    </row>
    <row r="91" spans="1:10" hidden="1" x14ac:dyDescent="0.25">
      <c r="A91" s="1">
        <v>1305</v>
      </c>
      <c r="B91" s="1" t="s">
        <v>3</v>
      </c>
      <c r="C91" s="1">
        <v>0</v>
      </c>
      <c r="D91" s="1">
        <v>98.996071000000001</v>
      </c>
      <c r="E91" s="1" t="s">
        <v>8</v>
      </c>
      <c r="F91" s="1"/>
      <c r="G91" s="1"/>
      <c r="H91" s="1"/>
      <c r="I91" s="6"/>
      <c r="J91" s="6"/>
    </row>
    <row r="92" spans="1:10" hidden="1" x14ac:dyDescent="0.25">
      <c r="A92" s="1">
        <v>1306</v>
      </c>
      <c r="B92" s="1" t="s">
        <v>3</v>
      </c>
      <c r="C92" s="1">
        <v>0</v>
      </c>
      <c r="D92" s="1">
        <v>536.32946000000004</v>
      </c>
      <c r="E92" s="1" t="s">
        <v>8</v>
      </c>
      <c r="F92" s="1"/>
      <c r="G92" s="1"/>
      <c r="H92" s="1"/>
      <c r="I92" s="6"/>
      <c r="J92" s="6"/>
    </row>
    <row r="93" spans="1:10" hidden="1" x14ac:dyDescent="0.25">
      <c r="A93" s="1">
        <v>1307</v>
      </c>
      <c r="B93" s="1" t="s">
        <v>3</v>
      </c>
      <c r="C93" s="1">
        <v>0</v>
      </c>
      <c r="D93" s="1">
        <v>279.84598999999997</v>
      </c>
      <c r="E93" s="1" t="s">
        <v>8</v>
      </c>
      <c r="F93" s="1"/>
      <c r="G93" s="1"/>
      <c r="H93" s="1"/>
      <c r="I93" s="6"/>
      <c r="J93" s="6"/>
    </row>
    <row r="94" spans="1:10" hidden="1" x14ac:dyDescent="0.25">
      <c r="A94" s="1">
        <v>1308</v>
      </c>
      <c r="B94" s="1" t="s">
        <v>3</v>
      </c>
      <c r="C94" s="1">
        <v>0</v>
      </c>
      <c r="D94" s="1">
        <v>219.64037099999999</v>
      </c>
      <c r="E94" s="1" t="s">
        <v>8</v>
      </c>
      <c r="F94" s="1"/>
      <c r="G94" s="1"/>
      <c r="H94" s="1"/>
      <c r="I94" s="6"/>
      <c r="J94" s="6"/>
    </row>
    <row r="95" spans="1:10" hidden="1" x14ac:dyDescent="0.25">
      <c r="A95" s="1">
        <v>1309</v>
      </c>
      <c r="B95" s="1" t="s">
        <v>3</v>
      </c>
      <c r="C95" s="1">
        <v>0</v>
      </c>
      <c r="D95" s="1">
        <v>254.259581</v>
      </c>
      <c r="E95" s="1" t="s">
        <v>8</v>
      </c>
      <c r="F95" s="1"/>
      <c r="G95" s="1"/>
      <c r="H95" s="1"/>
      <c r="I95" s="6"/>
      <c r="J95" s="6"/>
    </row>
    <row r="96" spans="1:10" hidden="1" x14ac:dyDescent="0.25">
      <c r="A96" s="1">
        <v>1310</v>
      </c>
      <c r="B96" s="1" t="s">
        <v>3</v>
      </c>
      <c r="C96" s="1">
        <v>0</v>
      </c>
      <c r="D96" s="1">
        <v>406.57699000000002</v>
      </c>
      <c r="E96" s="1" t="s">
        <v>8</v>
      </c>
      <c r="F96" s="1"/>
      <c r="G96" s="1"/>
      <c r="H96" s="1"/>
      <c r="I96" s="6"/>
      <c r="J96" s="6"/>
    </row>
    <row r="97" spans="1:10" hidden="1" x14ac:dyDescent="0.25">
      <c r="A97" s="1">
        <v>1311</v>
      </c>
      <c r="B97" s="1" t="s">
        <v>3</v>
      </c>
      <c r="C97" s="1">
        <v>0</v>
      </c>
      <c r="D97" s="1">
        <v>335.92305499999998</v>
      </c>
      <c r="E97" s="1" t="s">
        <v>8</v>
      </c>
      <c r="F97" s="1"/>
      <c r="G97" s="1"/>
      <c r="H97" s="1"/>
      <c r="I97" s="6"/>
      <c r="J97" s="6"/>
    </row>
    <row r="98" spans="1:10" hidden="1" x14ac:dyDescent="0.25">
      <c r="A98" s="1">
        <v>1312</v>
      </c>
      <c r="B98" s="1" t="s">
        <v>3</v>
      </c>
      <c r="C98" s="1">
        <v>0</v>
      </c>
      <c r="D98" s="1">
        <v>287.20434599999999</v>
      </c>
      <c r="E98" s="1" t="s">
        <v>8</v>
      </c>
      <c r="F98" s="1"/>
      <c r="G98" s="1"/>
      <c r="H98" s="1"/>
      <c r="I98" s="6"/>
      <c r="J98" s="6"/>
    </row>
    <row r="99" spans="1:10" hidden="1" x14ac:dyDescent="0.25">
      <c r="A99" s="1">
        <v>1313</v>
      </c>
      <c r="B99" s="1" t="s">
        <v>3</v>
      </c>
      <c r="C99" s="1">
        <v>0</v>
      </c>
      <c r="D99" s="1">
        <v>133.37210300000001</v>
      </c>
      <c r="E99" s="1" t="s">
        <v>8</v>
      </c>
      <c r="F99" s="1"/>
      <c r="G99" s="1"/>
      <c r="H99" s="1"/>
      <c r="I99" s="6"/>
      <c r="J99" s="6"/>
    </row>
    <row r="100" spans="1:10" hidden="1" x14ac:dyDescent="0.25">
      <c r="A100" s="1">
        <v>1320</v>
      </c>
      <c r="B100" s="1" t="s">
        <v>3</v>
      </c>
      <c r="C100" s="1">
        <v>0</v>
      </c>
      <c r="D100" s="1">
        <v>995.036922</v>
      </c>
      <c r="E100" s="1" t="s">
        <v>8</v>
      </c>
      <c r="F100" s="1"/>
      <c r="G100" s="1"/>
      <c r="H100" s="1"/>
      <c r="I100" s="6"/>
      <c r="J100" s="6"/>
    </row>
    <row r="101" spans="1:10" hidden="1" x14ac:dyDescent="0.25">
      <c r="A101" s="1">
        <v>1321</v>
      </c>
      <c r="B101" s="1" t="s">
        <v>3</v>
      </c>
      <c r="C101" s="1">
        <v>0</v>
      </c>
      <c r="D101" s="1">
        <v>221.75494800000001</v>
      </c>
      <c r="E101" s="1" t="s">
        <v>8</v>
      </c>
      <c r="F101" s="1"/>
      <c r="G101" s="1"/>
      <c r="H101" s="1"/>
      <c r="I101" s="6"/>
      <c r="J101" s="6"/>
    </row>
    <row r="102" spans="1:10" hidden="1" x14ac:dyDescent="0.25">
      <c r="A102" s="1">
        <v>1322</v>
      </c>
      <c r="B102" s="1" t="s">
        <v>3</v>
      </c>
      <c r="C102" s="1">
        <v>0</v>
      </c>
      <c r="D102" s="1">
        <v>255.088436</v>
      </c>
      <c r="E102" s="1" t="s">
        <v>8</v>
      </c>
      <c r="F102" s="1"/>
      <c r="G102" s="1"/>
      <c r="H102" s="1"/>
      <c r="I102" s="6"/>
      <c r="J102" s="6"/>
    </row>
    <row r="103" spans="1:10" hidden="1" x14ac:dyDescent="0.25">
      <c r="A103" s="1">
        <v>1323</v>
      </c>
      <c r="B103" s="1" t="s">
        <v>3</v>
      </c>
      <c r="C103" s="1">
        <v>0</v>
      </c>
      <c r="D103" s="1">
        <v>217.584721</v>
      </c>
      <c r="E103" s="1" t="s">
        <v>8</v>
      </c>
      <c r="F103" s="1"/>
      <c r="G103" s="1"/>
      <c r="H103" s="1"/>
      <c r="I103" s="6"/>
      <c r="J103" s="6"/>
    </row>
    <row r="104" spans="1:10" hidden="1" x14ac:dyDescent="0.25">
      <c r="A104" s="1">
        <v>1324</v>
      </c>
      <c r="B104" s="1" t="s">
        <v>3</v>
      </c>
      <c r="C104" s="1">
        <v>0</v>
      </c>
      <c r="D104" s="1">
        <v>207.613665</v>
      </c>
      <c r="E104" s="1" t="s">
        <v>8</v>
      </c>
      <c r="F104" s="1"/>
      <c r="G104" s="1"/>
      <c r="H104" s="1"/>
      <c r="I104" s="6"/>
      <c r="J104" s="6"/>
    </row>
    <row r="105" spans="1:10" hidden="1" x14ac:dyDescent="0.25">
      <c r="A105" s="1">
        <v>1327</v>
      </c>
      <c r="B105" s="1" t="s">
        <v>3</v>
      </c>
      <c r="C105" s="1">
        <v>0</v>
      </c>
      <c r="D105" s="1">
        <v>312.96580599999999</v>
      </c>
      <c r="E105" s="1" t="s">
        <v>8</v>
      </c>
      <c r="F105" s="1"/>
      <c r="G105" s="1"/>
      <c r="H105" s="1"/>
      <c r="I105" s="6"/>
      <c r="J105" s="6"/>
    </row>
    <row r="106" spans="1:10" hidden="1" x14ac:dyDescent="0.25">
      <c r="A106" s="1">
        <v>1328</v>
      </c>
      <c r="B106" s="1" t="s">
        <v>3</v>
      </c>
      <c r="C106" s="1">
        <v>0</v>
      </c>
      <c r="D106" s="1">
        <v>566.44439799999998</v>
      </c>
      <c r="E106" s="1" t="s">
        <v>8</v>
      </c>
      <c r="F106" s="1"/>
      <c r="G106" s="1"/>
      <c r="H106" s="1"/>
      <c r="I106" s="6"/>
      <c r="J106" s="6"/>
    </row>
    <row r="107" spans="1:10" hidden="1" x14ac:dyDescent="0.25">
      <c r="A107" s="1">
        <v>1329</v>
      </c>
      <c r="B107" s="1" t="s">
        <v>3</v>
      </c>
      <c r="C107" s="1">
        <v>0</v>
      </c>
      <c r="D107" s="1">
        <v>88.275126</v>
      </c>
      <c r="E107" s="1" t="s">
        <v>8</v>
      </c>
      <c r="F107" s="1"/>
      <c r="G107" s="1"/>
      <c r="H107" s="1"/>
      <c r="I107" s="6"/>
      <c r="J107" s="6"/>
    </row>
    <row r="108" spans="1:10" hidden="1" x14ac:dyDescent="0.25">
      <c r="A108" s="1">
        <v>1330</v>
      </c>
      <c r="B108" s="1" t="s">
        <v>3</v>
      </c>
      <c r="C108" s="1">
        <v>0</v>
      </c>
      <c r="D108" s="1">
        <v>195.84527600000001</v>
      </c>
      <c r="E108" s="1" t="s">
        <v>8</v>
      </c>
      <c r="F108" s="1"/>
      <c r="G108" s="1"/>
      <c r="H108" s="1"/>
      <c r="I108" s="6"/>
      <c r="J108" s="6"/>
    </row>
    <row r="109" spans="1:10" hidden="1" x14ac:dyDescent="0.25">
      <c r="A109" s="1">
        <v>1331</v>
      </c>
      <c r="B109" s="1" t="s">
        <v>3</v>
      </c>
      <c r="C109" s="1">
        <v>0</v>
      </c>
      <c r="D109" s="1">
        <v>58.905737999999999</v>
      </c>
      <c r="E109" s="1" t="s">
        <v>8</v>
      </c>
      <c r="F109" s="1"/>
      <c r="G109" s="1"/>
      <c r="H109" s="1"/>
      <c r="I109" s="6"/>
      <c r="J109" s="6"/>
    </row>
    <row r="110" spans="1:10" hidden="1" x14ac:dyDescent="0.25">
      <c r="A110" s="1">
        <v>1332</v>
      </c>
      <c r="B110" s="1" t="s">
        <v>3</v>
      </c>
      <c r="C110" s="1">
        <v>0</v>
      </c>
      <c r="D110" s="1">
        <v>160.41381200000001</v>
      </c>
      <c r="E110" s="1" t="s">
        <v>8</v>
      </c>
      <c r="F110" s="1"/>
      <c r="G110" s="1"/>
      <c r="H110" s="1"/>
      <c r="I110" s="6"/>
      <c r="J110" s="6"/>
    </row>
    <row r="111" spans="1:10" hidden="1" x14ac:dyDescent="0.25">
      <c r="A111" s="1">
        <v>1333</v>
      </c>
      <c r="B111" s="1" t="s">
        <v>3</v>
      </c>
      <c r="C111" s="1">
        <v>0</v>
      </c>
      <c r="D111" s="1">
        <v>90.806318000000005</v>
      </c>
      <c r="E111" s="1" t="s">
        <v>8</v>
      </c>
      <c r="F111" s="1"/>
      <c r="G111" s="1"/>
      <c r="H111" s="1"/>
      <c r="I111" s="6"/>
      <c r="J111" s="6"/>
    </row>
    <row r="112" spans="1:10" hidden="1" x14ac:dyDescent="0.25">
      <c r="A112" s="1">
        <v>1334</v>
      </c>
      <c r="B112" s="1" t="s">
        <v>3</v>
      </c>
      <c r="C112" s="1">
        <v>0</v>
      </c>
      <c r="D112" s="1">
        <v>41.152740999999999</v>
      </c>
      <c r="E112" s="1" t="s">
        <v>8</v>
      </c>
      <c r="F112" s="1"/>
      <c r="G112" s="1"/>
      <c r="H112" s="1"/>
      <c r="I112" s="6"/>
      <c r="J112" s="6"/>
    </row>
    <row r="113" spans="1:10" hidden="1" x14ac:dyDescent="0.25">
      <c r="A113" s="1">
        <v>1335</v>
      </c>
      <c r="B113" s="1" t="s">
        <v>3</v>
      </c>
      <c r="C113" s="1">
        <v>0</v>
      </c>
      <c r="D113" s="1">
        <v>115.556299</v>
      </c>
      <c r="E113" s="1" t="s">
        <v>8</v>
      </c>
      <c r="F113" s="1"/>
      <c r="G113" s="1"/>
      <c r="H113" s="1"/>
      <c r="I113" s="6"/>
      <c r="J113" s="6"/>
    </row>
    <row r="114" spans="1:10" hidden="1" x14ac:dyDescent="0.25">
      <c r="A114" s="1">
        <v>1336</v>
      </c>
      <c r="B114" s="1" t="s">
        <v>3</v>
      </c>
      <c r="C114" s="1">
        <v>0</v>
      </c>
      <c r="D114" s="1">
        <v>232.86651900000001</v>
      </c>
      <c r="E114" s="1" t="s">
        <v>8</v>
      </c>
      <c r="F114" s="1"/>
      <c r="G114" s="1"/>
      <c r="H114" s="1"/>
      <c r="I114" s="6"/>
      <c r="J114" s="6"/>
    </row>
    <row r="115" spans="1:10" hidden="1" x14ac:dyDescent="0.25">
      <c r="A115" s="1">
        <v>1337</v>
      </c>
      <c r="B115" s="1" t="s">
        <v>3</v>
      </c>
      <c r="C115" s="1">
        <v>0</v>
      </c>
      <c r="D115" s="1">
        <v>126.020917</v>
      </c>
      <c r="E115" s="1" t="s">
        <v>8</v>
      </c>
      <c r="F115" s="1"/>
      <c r="G115" s="1"/>
      <c r="H115" s="1"/>
      <c r="I115" s="6"/>
      <c r="J115" s="6"/>
    </row>
    <row r="116" spans="1:10" hidden="1" x14ac:dyDescent="0.25">
      <c r="A116" s="1">
        <v>1340</v>
      </c>
      <c r="B116" s="1" t="s">
        <v>3</v>
      </c>
      <c r="C116" s="1">
        <v>0</v>
      </c>
      <c r="D116" s="1">
        <v>56.757295999999997</v>
      </c>
      <c r="E116" s="1" t="s">
        <v>8</v>
      </c>
      <c r="F116" s="1"/>
      <c r="G116" s="1"/>
      <c r="H116" s="1"/>
      <c r="I116" s="6"/>
      <c r="J116" s="6"/>
    </row>
    <row r="117" spans="1:10" hidden="1" x14ac:dyDescent="0.25">
      <c r="A117" s="1">
        <v>1341</v>
      </c>
      <c r="B117" s="1" t="s">
        <v>3</v>
      </c>
      <c r="C117" s="1">
        <v>0</v>
      </c>
      <c r="D117" s="1">
        <v>182.47736800000001</v>
      </c>
      <c r="E117" s="1" t="s">
        <v>8</v>
      </c>
      <c r="F117" s="1"/>
      <c r="G117" s="1"/>
      <c r="H117" s="1"/>
      <c r="I117" s="6"/>
      <c r="J117" s="6"/>
    </row>
    <row r="118" spans="1:10" hidden="1" x14ac:dyDescent="0.25">
      <c r="A118" s="1">
        <v>1344</v>
      </c>
      <c r="B118" s="1" t="s">
        <v>3</v>
      </c>
      <c r="C118" s="1">
        <v>0</v>
      </c>
      <c r="D118" s="1">
        <v>207.30048199999999</v>
      </c>
      <c r="E118" s="1" t="s">
        <v>8</v>
      </c>
      <c r="F118" s="1"/>
      <c r="G118" s="1"/>
      <c r="H118" s="1"/>
      <c r="I118" s="6"/>
      <c r="J118" s="6"/>
    </row>
    <row r="119" spans="1:10" hidden="1" x14ac:dyDescent="0.25">
      <c r="A119" s="1">
        <v>1345</v>
      </c>
      <c r="B119" s="1" t="s">
        <v>3</v>
      </c>
      <c r="C119" s="1">
        <v>0</v>
      </c>
      <c r="D119" s="1">
        <v>170.02442199999999</v>
      </c>
      <c r="E119" s="1" t="s">
        <v>8</v>
      </c>
      <c r="F119" s="1"/>
      <c r="G119" s="1"/>
      <c r="H119" s="1"/>
      <c r="I119" s="6"/>
      <c r="J119" s="6"/>
    </row>
    <row r="120" spans="1:10" hidden="1" x14ac:dyDescent="0.25">
      <c r="A120" s="1">
        <v>1812</v>
      </c>
      <c r="B120" s="1" t="s">
        <v>3</v>
      </c>
      <c r="C120" s="1">
        <v>0</v>
      </c>
      <c r="D120" s="1">
        <v>405.37050399999998</v>
      </c>
      <c r="E120" s="1" t="s">
        <v>8</v>
      </c>
      <c r="F120" s="1"/>
      <c r="G120" s="1"/>
      <c r="H120" s="1"/>
      <c r="I120" s="6"/>
      <c r="J120" s="6"/>
    </row>
    <row r="121" spans="1:10" hidden="1" x14ac:dyDescent="0.25">
      <c r="A121" s="1">
        <v>1813</v>
      </c>
      <c r="B121" s="1" t="s">
        <v>3</v>
      </c>
      <c r="C121" s="1">
        <v>0</v>
      </c>
      <c r="D121" s="1">
        <v>425.68444499999998</v>
      </c>
      <c r="E121" s="1" t="s">
        <v>8</v>
      </c>
      <c r="F121" s="1"/>
      <c r="G121" s="1"/>
      <c r="H121" s="1"/>
      <c r="I121" s="6"/>
      <c r="J121" s="6"/>
    </row>
    <row r="122" spans="1:10" hidden="1" x14ac:dyDescent="0.25">
      <c r="A122" s="1">
        <v>1814</v>
      </c>
      <c r="B122" s="1" t="s">
        <v>3</v>
      </c>
      <c r="C122" s="1">
        <v>0</v>
      </c>
      <c r="D122" s="1">
        <v>493.64388000000002</v>
      </c>
      <c r="E122" s="1" t="s">
        <v>8</v>
      </c>
      <c r="F122" s="1"/>
      <c r="G122" s="1"/>
      <c r="H122" s="1"/>
      <c r="I122" s="6"/>
      <c r="J122" s="6"/>
    </row>
    <row r="123" spans="1:10" hidden="1" x14ac:dyDescent="0.25">
      <c r="A123" s="1">
        <v>1815</v>
      </c>
      <c r="B123" s="1" t="s">
        <v>3</v>
      </c>
      <c r="C123" s="1">
        <v>0</v>
      </c>
      <c r="D123" s="1">
        <v>414.62406499999997</v>
      </c>
      <c r="E123" s="1" t="s">
        <v>8</v>
      </c>
      <c r="F123" s="1"/>
      <c r="G123" s="1"/>
      <c r="H123" s="1"/>
      <c r="I123" s="6"/>
      <c r="J123" s="6"/>
    </row>
    <row r="124" spans="1:10" hidden="1" x14ac:dyDescent="0.25">
      <c r="A124" s="1">
        <v>1816</v>
      </c>
      <c r="B124" s="1" t="s">
        <v>3</v>
      </c>
      <c r="C124" s="1">
        <v>0</v>
      </c>
      <c r="D124" s="1">
        <v>404.19687699999997</v>
      </c>
      <c r="E124" s="1" t="s">
        <v>8</v>
      </c>
      <c r="F124" s="1"/>
      <c r="G124" s="1"/>
      <c r="H124" s="1"/>
      <c r="I124" s="6"/>
      <c r="J124" s="6"/>
    </row>
    <row r="125" spans="1:10" hidden="1" x14ac:dyDescent="0.25">
      <c r="A125" s="1">
        <v>1817</v>
      </c>
      <c r="B125" s="1" t="s">
        <v>3</v>
      </c>
      <c r="C125" s="1">
        <v>0</v>
      </c>
      <c r="D125" s="1">
        <v>490.87169699999998</v>
      </c>
      <c r="E125" s="1" t="s">
        <v>8</v>
      </c>
      <c r="F125" s="1"/>
      <c r="G125" s="1"/>
      <c r="H125" s="1"/>
      <c r="I125" s="6"/>
      <c r="J125" s="6"/>
    </row>
    <row r="126" spans="1:10" hidden="1" x14ac:dyDescent="0.25">
      <c r="A126" s="1">
        <v>1818</v>
      </c>
      <c r="B126" s="1" t="s">
        <v>3</v>
      </c>
      <c r="C126" s="1">
        <v>0</v>
      </c>
      <c r="D126" s="1">
        <v>472.32012300000002</v>
      </c>
      <c r="E126" s="1" t="s">
        <v>8</v>
      </c>
      <c r="F126" s="1"/>
      <c r="G126" s="1"/>
      <c r="H126" s="1"/>
      <c r="I126" s="6"/>
      <c r="J126" s="6"/>
    </row>
    <row r="127" spans="1:10" hidden="1" x14ac:dyDescent="0.25">
      <c r="A127" s="1">
        <v>1819</v>
      </c>
      <c r="B127" s="1" t="s">
        <v>3</v>
      </c>
      <c r="C127" s="1">
        <v>0</v>
      </c>
      <c r="D127" s="1">
        <v>558.92878900000005</v>
      </c>
      <c r="E127" s="1" t="s">
        <v>8</v>
      </c>
      <c r="F127" s="1"/>
      <c r="G127" s="1"/>
      <c r="H127" s="1"/>
      <c r="I127" s="6"/>
      <c r="J127" s="6"/>
    </row>
    <row r="128" spans="1:10" hidden="1" x14ac:dyDescent="0.25">
      <c r="A128" s="1">
        <v>1820</v>
      </c>
      <c r="B128" s="1" t="s">
        <v>3</v>
      </c>
      <c r="C128" s="1">
        <v>0</v>
      </c>
      <c r="D128" s="1">
        <v>400.54674899999998</v>
      </c>
      <c r="E128" s="1" t="s">
        <v>8</v>
      </c>
      <c r="F128" s="1"/>
      <c r="G128" s="1"/>
      <c r="H128" s="1"/>
      <c r="I128" s="6"/>
      <c r="J128" s="6"/>
    </row>
    <row r="129" spans="1:10" hidden="1" x14ac:dyDescent="0.25">
      <c r="A129" s="1">
        <v>1821</v>
      </c>
      <c r="B129" s="1" t="s">
        <v>3</v>
      </c>
      <c r="C129" s="1">
        <v>0</v>
      </c>
      <c r="D129" s="1">
        <v>378.98751299999998</v>
      </c>
      <c r="E129" s="1" t="s">
        <v>8</v>
      </c>
      <c r="F129" s="1"/>
      <c r="G129" s="1"/>
      <c r="H129" s="1"/>
      <c r="I129" s="6"/>
      <c r="J129" s="6"/>
    </row>
    <row r="130" spans="1:10" hidden="1" x14ac:dyDescent="0.25">
      <c r="A130" s="1">
        <v>1822</v>
      </c>
      <c r="B130" s="1" t="s">
        <v>3</v>
      </c>
      <c r="C130" s="1">
        <v>0</v>
      </c>
      <c r="D130" s="1">
        <v>803.12100599999997</v>
      </c>
      <c r="E130" s="1" t="s">
        <v>8</v>
      </c>
      <c r="F130" s="1"/>
      <c r="G130" s="1"/>
      <c r="H130" s="1"/>
      <c r="I130" s="6"/>
      <c r="J130" s="6"/>
    </row>
    <row r="131" spans="1:10" hidden="1" x14ac:dyDescent="0.25">
      <c r="A131" s="1">
        <v>1823</v>
      </c>
      <c r="B131" s="1" t="s">
        <v>3</v>
      </c>
      <c r="C131" s="1">
        <v>0</v>
      </c>
      <c r="D131" s="1">
        <v>1214.003324</v>
      </c>
      <c r="E131" s="1" t="s">
        <v>8</v>
      </c>
      <c r="F131" s="1"/>
      <c r="G131" s="1"/>
      <c r="H131" s="1"/>
      <c r="I131" s="6"/>
      <c r="J131" s="6"/>
    </row>
    <row r="132" spans="1:10" hidden="1" x14ac:dyDescent="0.25">
      <c r="A132" s="1">
        <v>1824</v>
      </c>
      <c r="B132" s="1" t="s">
        <v>3</v>
      </c>
      <c r="C132" s="1">
        <v>0</v>
      </c>
      <c r="D132" s="1">
        <v>427.345392</v>
      </c>
      <c r="E132" s="1" t="s">
        <v>8</v>
      </c>
      <c r="F132" s="1"/>
      <c r="G132" s="1"/>
      <c r="H132" s="1"/>
      <c r="I132" s="6"/>
      <c r="J132" s="6"/>
    </row>
    <row r="133" spans="1:10" hidden="1" x14ac:dyDescent="0.25">
      <c r="A133" s="1">
        <v>1825</v>
      </c>
      <c r="B133" s="1" t="s">
        <v>3</v>
      </c>
      <c r="C133" s="1">
        <v>0</v>
      </c>
      <c r="D133" s="1">
        <v>383.13248700000003</v>
      </c>
      <c r="E133" s="1" t="s">
        <v>8</v>
      </c>
      <c r="F133" s="1"/>
      <c r="G133" s="1"/>
      <c r="H133" s="1"/>
      <c r="I133" s="6"/>
      <c r="J133" s="6"/>
    </row>
    <row r="134" spans="1:10" hidden="1" x14ac:dyDescent="0.25">
      <c r="A134" s="1">
        <v>1826</v>
      </c>
      <c r="B134" s="1" t="s">
        <v>3</v>
      </c>
      <c r="C134" s="1">
        <v>0</v>
      </c>
      <c r="D134" s="1">
        <v>379.62105500000001</v>
      </c>
      <c r="E134" s="1" t="s">
        <v>8</v>
      </c>
      <c r="F134" s="1"/>
      <c r="G134" s="1"/>
      <c r="H134" s="1"/>
      <c r="I134" s="6"/>
      <c r="J134" s="6"/>
    </row>
    <row r="135" spans="1:10" hidden="1" x14ac:dyDescent="0.25">
      <c r="A135" s="1">
        <v>1827</v>
      </c>
      <c r="B135" s="1" t="s">
        <v>3</v>
      </c>
      <c r="C135" s="1">
        <v>0</v>
      </c>
      <c r="D135" s="1">
        <v>696.29220499999997</v>
      </c>
      <c r="E135" s="1" t="s">
        <v>8</v>
      </c>
      <c r="F135" s="1"/>
      <c r="G135" s="1"/>
      <c r="H135" s="1"/>
      <c r="I135" s="6"/>
      <c r="J135" s="6"/>
    </row>
    <row r="136" spans="1:10" hidden="1" x14ac:dyDescent="0.25">
      <c r="A136" s="1">
        <v>1828</v>
      </c>
      <c r="B136" s="1" t="s">
        <v>3</v>
      </c>
      <c r="C136" s="1">
        <v>0</v>
      </c>
      <c r="D136" s="1">
        <v>570.03887199999997</v>
      </c>
      <c r="E136" s="1" t="s">
        <v>8</v>
      </c>
      <c r="F136" s="1"/>
      <c r="G136" s="1"/>
      <c r="H136" s="1"/>
      <c r="I136" s="6"/>
      <c r="J136" s="6"/>
    </row>
    <row r="137" spans="1:10" hidden="1" x14ac:dyDescent="0.25">
      <c r="A137" s="1">
        <v>1829</v>
      </c>
      <c r="B137" s="1" t="s">
        <v>3</v>
      </c>
      <c r="C137" s="1">
        <v>0</v>
      </c>
      <c r="D137" s="1">
        <v>87.435771000000003</v>
      </c>
      <c r="E137" s="1" t="s">
        <v>8</v>
      </c>
      <c r="F137" s="1"/>
      <c r="G137" s="1"/>
      <c r="H137" s="1"/>
      <c r="I137" s="6"/>
      <c r="J137" s="6"/>
    </row>
    <row r="138" spans="1:10" hidden="1" x14ac:dyDescent="0.25">
      <c r="A138" s="1">
        <v>1830</v>
      </c>
      <c r="B138" s="1" t="s">
        <v>3</v>
      </c>
      <c r="C138" s="1">
        <v>0</v>
      </c>
      <c r="D138" s="1">
        <v>598.59638199999995</v>
      </c>
      <c r="E138" s="1" t="s">
        <v>8</v>
      </c>
      <c r="F138" s="1"/>
      <c r="G138" s="1"/>
      <c r="H138" s="1"/>
      <c r="I138" s="6"/>
      <c r="J138" s="6"/>
    </row>
    <row r="139" spans="1:10" hidden="1" x14ac:dyDescent="0.25">
      <c r="A139" s="1">
        <v>1831</v>
      </c>
      <c r="B139" s="1" t="s">
        <v>3</v>
      </c>
      <c r="C139" s="1">
        <v>0</v>
      </c>
      <c r="D139" s="1">
        <v>616.37108000000001</v>
      </c>
      <c r="E139" s="1" t="s">
        <v>8</v>
      </c>
      <c r="F139" s="1"/>
      <c r="G139" s="1"/>
      <c r="H139" s="1"/>
      <c r="I139" s="6"/>
      <c r="J139" s="6"/>
    </row>
    <row r="140" spans="1:10" hidden="1" x14ac:dyDescent="0.25">
      <c r="A140" s="1">
        <v>1832</v>
      </c>
      <c r="B140" s="1" t="s">
        <v>3</v>
      </c>
      <c r="C140" s="1">
        <v>0</v>
      </c>
      <c r="D140" s="1">
        <v>1279.428592</v>
      </c>
      <c r="E140" s="1" t="s">
        <v>8</v>
      </c>
      <c r="F140" s="1"/>
      <c r="G140" s="1"/>
      <c r="H140" s="1"/>
      <c r="I140" s="6"/>
      <c r="J140" s="6"/>
    </row>
    <row r="141" spans="1:10" hidden="1" x14ac:dyDescent="0.25">
      <c r="A141" s="1">
        <v>1833</v>
      </c>
      <c r="B141" s="1" t="s">
        <v>3</v>
      </c>
      <c r="C141" s="1">
        <v>0</v>
      </c>
      <c r="D141" s="1">
        <v>277.38840800000003</v>
      </c>
      <c r="E141" s="1" t="s">
        <v>8</v>
      </c>
      <c r="F141" s="1"/>
      <c r="G141" s="1"/>
      <c r="H141" s="1"/>
      <c r="I141" s="6"/>
      <c r="J141" s="6"/>
    </row>
    <row r="142" spans="1:10" hidden="1" x14ac:dyDescent="0.25">
      <c r="A142" s="1">
        <v>1834</v>
      </c>
      <c r="B142" s="1" t="s">
        <v>3</v>
      </c>
      <c r="C142" s="1">
        <v>0</v>
      </c>
      <c r="D142" s="1">
        <v>341.56444299999998</v>
      </c>
      <c r="E142" s="1" t="s">
        <v>8</v>
      </c>
      <c r="F142" s="1"/>
      <c r="G142" s="1"/>
      <c r="H142" s="1"/>
      <c r="I142" s="6"/>
      <c r="J142" s="6"/>
    </row>
    <row r="143" spans="1:10" hidden="1" x14ac:dyDescent="0.25">
      <c r="A143" s="1">
        <v>1835</v>
      </c>
      <c r="B143" s="1" t="s">
        <v>3</v>
      </c>
      <c r="C143" s="1">
        <v>0</v>
      </c>
      <c r="D143" s="1">
        <v>263.05986200000001</v>
      </c>
      <c r="E143" s="1" t="s">
        <v>8</v>
      </c>
      <c r="F143" s="1"/>
      <c r="G143" s="1"/>
      <c r="H143" s="1"/>
      <c r="I143" s="6"/>
      <c r="J143" s="6"/>
    </row>
    <row r="144" spans="1:10" hidden="1" x14ac:dyDescent="0.25">
      <c r="A144" s="1">
        <v>1836</v>
      </c>
      <c r="B144" s="1" t="s">
        <v>3</v>
      </c>
      <c r="C144" s="1">
        <v>0</v>
      </c>
      <c r="D144" s="1">
        <v>153.22042500000001</v>
      </c>
      <c r="E144" s="1" t="s">
        <v>8</v>
      </c>
      <c r="F144" s="1"/>
      <c r="G144" s="1"/>
      <c r="H144" s="1"/>
      <c r="I144" s="6"/>
      <c r="J144" s="6"/>
    </row>
    <row r="145" spans="1:10" hidden="1" x14ac:dyDescent="0.25">
      <c r="A145" s="1">
        <v>1837</v>
      </c>
      <c r="B145" s="1" t="s">
        <v>3</v>
      </c>
      <c r="C145" s="1">
        <v>0</v>
      </c>
      <c r="D145" s="1">
        <v>264.659468</v>
      </c>
      <c r="E145" s="1" t="s">
        <v>8</v>
      </c>
      <c r="F145" s="1"/>
      <c r="G145" s="1"/>
      <c r="H145" s="1"/>
      <c r="I145" s="6"/>
      <c r="J145" s="6"/>
    </row>
    <row r="146" spans="1:10" hidden="1" x14ac:dyDescent="0.25">
      <c r="A146" s="1">
        <v>1838</v>
      </c>
      <c r="B146" s="1" t="s">
        <v>3</v>
      </c>
      <c r="C146" s="1">
        <v>0</v>
      </c>
      <c r="D146" s="1">
        <v>238.445537</v>
      </c>
      <c r="E146" s="1" t="s">
        <v>8</v>
      </c>
      <c r="F146" s="1"/>
      <c r="G146" s="1"/>
      <c r="H146" s="1"/>
      <c r="I146" s="6"/>
      <c r="J146" s="6"/>
    </row>
    <row r="147" spans="1:10" hidden="1" x14ac:dyDescent="0.25">
      <c r="A147" s="1">
        <v>1839</v>
      </c>
      <c r="B147" s="1" t="s">
        <v>3</v>
      </c>
      <c r="C147" s="1">
        <v>0</v>
      </c>
      <c r="D147" s="1">
        <v>681.48074799999995</v>
      </c>
      <c r="E147" s="1" t="s">
        <v>8</v>
      </c>
      <c r="F147" s="1"/>
      <c r="G147" s="1"/>
      <c r="H147" s="1"/>
      <c r="I147" s="6"/>
      <c r="J147" s="6"/>
    </row>
    <row r="148" spans="1:10" hidden="1" x14ac:dyDescent="0.25">
      <c r="A148" s="1">
        <v>1840</v>
      </c>
      <c r="B148" s="1" t="s">
        <v>3</v>
      </c>
      <c r="C148" s="1">
        <v>0</v>
      </c>
      <c r="D148" s="1">
        <v>617.34668199999999</v>
      </c>
      <c r="E148" s="1" t="s">
        <v>8</v>
      </c>
      <c r="F148" s="1"/>
      <c r="G148" s="1"/>
      <c r="H148" s="1"/>
      <c r="I148" s="6"/>
      <c r="J148" s="6"/>
    </row>
    <row r="149" spans="1:10" hidden="1" x14ac:dyDescent="0.25">
      <c r="A149" s="1">
        <v>1841</v>
      </c>
      <c r="B149" s="1" t="s">
        <v>3</v>
      </c>
      <c r="C149" s="1">
        <v>0</v>
      </c>
      <c r="D149" s="1">
        <v>320.97153400000002</v>
      </c>
      <c r="E149" s="1" t="s">
        <v>8</v>
      </c>
      <c r="F149" s="1"/>
      <c r="G149" s="1"/>
      <c r="H149" s="1"/>
      <c r="I149" s="6"/>
      <c r="J149" s="6"/>
    </row>
    <row r="150" spans="1:10" hidden="1" x14ac:dyDescent="0.25">
      <c r="A150" s="1">
        <v>1842</v>
      </c>
      <c r="B150" s="1" t="s">
        <v>3</v>
      </c>
      <c r="C150" s="1">
        <v>0</v>
      </c>
      <c r="D150" s="1">
        <v>225.02250100000001</v>
      </c>
      <c r="E150" s="1" t="s">
        <v>8</v>
      </c>
      <c r="F150" s="1"/>
      <c r="G150" s="1"/>
      <c r="H150" s="1"/>
      <c r="I150" s="6"/>
      <c r="J150" s="6"/>
    </row>
    <row r="151" spans="1:10" hidden="1" x14ac:dyDescent="0.25">
      <c r="A151" s="1">
        <v>1843</v>
      </c>
      <c r="B151" s="1" t="s">
        <v>3</v>
      </c>
      <c r="C151" s="1">
        <v>0</v>
      </c>
      <c r="D151" s="1">
        <v>1041.247672</v>
      </c>
      <c r="E151" s="1" t="s">
        <v>8</v>
      </c>
      <c r="F151" s="1"/>
      <c r="G151" s="1"/>
      <c r="H151" s="1"/>
      <c r="I151" s="6"/>
      <c r="J151" s="6"/>
    </row>
    <row r="152" spans="1:10" hidden="1" x14ac:dyDescent="0.25">
      <c r="A152" s="1">
        <v>1844</v>
      </c>
      <c r="B152" s="1" t="s">
        <v>3</v>
      </c>
      <c r="C152" s="1">
        <v>0</v>
      </c>
      <c r="D152" s="1">
        <v>373.03493300000002</v>
      </c>
      <c r="E152" s="1" t="s">
        <v>8</v>
      </c>
      <c r="F152" s="1"/>
      <c r="G152" s="1"/>
      <c r="H152" s="1"/>
      <c r="I152" s="6"/>
      <c r="J152" s="6"/>
    </row>
    <row r="153" spans="1:10" hidden="1" x14ac:dyDescent="0.25">
      <c r="A153" s="1">
        <v>1845</v>
      </c>
      <c r="B153" s="1" t="s">
        <v>3</v>
      </c>
      <c r="C153" s="1">
        <v>0</v>
      </c>
      <c r="D153" s="1">
        <v>337.12545</v>
      </c>
      <c r="E153" s="1" t="s">
        <v>8</v>
      </c>
      <c r="F153" s="1"/>
      <c r="G153" s="1"/>
      <c r="H153" s="1"/>
      <c r="I153" s="6"/>
      <c r="J153" s="6"/>
    </row>
    <row r="154" spans="1:10" hidden="1" x14ac:dyDescent="0.25">
      <c r="A154" s="1">
        <v>1846</v>
      </c>
      <c r="B154" s="1" t="s">
        <v>3</v>
      </c>
      <c r="C154" s="1">
        <v>0</v>
      </c>
      <c r="D154" s="1">
        <v>1279.5619509999999</v>
      </c>
      <c r="E154" s="1" t="s">
        <v>8</v>
      </c>
      <c r="F154" s="1"/>
      <c r="G154" s="1"/>
      <c r="H154" s="1"/>
      <c r="I154" s="6"/>
      <c r="J154" s="6"/>
    </row>
    <row r="155" spans="1:10" hidden="1" x14ac:dyDescent="0.25">
      <c r="A155" s="1">
        <v>1847</v>
      </c>
      <c r="B155" s="1" t="s">
        <v>3</v>
      </c>
      <c r="C155" s="1">
        <v>0</v>
      </c>
      <c r="D155" s="1">
        <v>105.356954</v>
      </c>
      <c r="E155" s="1" t="s">
        <v>8</v>
      </c>
      <c r="F155" s="1"/>
      <c r="G155" s="1"/>
      <c r="H155" s="1"/>
      <c r="I155" s="6"/>
      <c r="J155" s="6"/>
    </row>
    <row r="156" spans="1:10" hidden="1" x14ac:dyDescent="0.25">
      <c r="A156" s="1">
        <v>1848</v>
      </c>
      <c r="B156" s="1" t="s">
        <v>3</v>
      </c>
      <c r="C156" s="1">
        <v>0</v>
      </c>
      <c r="D156" s="1">
        <v>145.51991699999999</v>
      </c>
      <c r="E156" s="1" t="s">
        <v>8</v>
      </c>
      <c r="F156" s="1"/>
      <c r="G156" s="1"/>
      <c r="H156" s="1"/>
      <c r="I156" s="6"/>
      <c r="J156" s="6"/>
    </row>
    <row r="157" spans="1:10" hidden="1" x14ac:dyDescent="0.25">
      <c r="A157" s="1">
        <v>1849</v>
      </c>
      <c r="B157" s="1" t="s">
        <v>3</v>
      </c>
      <c r="C157" s="1">
        <v>0</v>
      </c>
      <c r="D157" s="1">
        <v>348.19738100000001</v>
      </c>
      <c r="E157" s="1" t="s">
        <v>8</v>
      </c>
      <c r="F157" s="1"/>
      <c r="G157" s="1"/>
      <c r="H157" s="1"/>
      <c r="I157" s="6"/>
      <c r="J157" s="6"/>
    </row>
    <row r="158" spans="1:10" hidden="1" x14ac:dyDescent="0.25">
      <c r="A158" s="1">
        <v>1850</v>
      </c>
      <c r="B158" s="1" t="s">
        <v>3</v>
      </c>
      <c r="C158" s="1">
        <v>0</v>
      </c>
      <c r="D158" s="1">
        <v>344.527739</v>
      </c>
      <c r="E158" s="1" t="s">
        <v>8</v>
      </c>
      <c r="F158" s="1"/>
      <c r="G158" s="1"/>
      <c r="H158" s="1"/>
      <c r="I158" s="6"/>
      <c r="J158" s="6"/>
    </row>
    <row r="159" spans="1:10" hidden="1" x14ac:dyDescent="0.25">
      <c r="A159" s="1">
        <v>1851</v>
      </c>
      <c r="B159" s="1" t="s">
        <v>3</v>
      </c>
      <c r="C159" s="1">
        <v>0</v>
      </c>
      <c r="D159" s="1">
        <v>131.31116700000001</v>
      </c>
      <c r="E159" s="1" t="s">
        <v>8</v>
      </c>
      <c r="F159" s="1"/>
      <c r="G159" s="1"/>
      <c r="H159" s="1"/>
      <c r="I159" s="6"/>
      <c r="J159" s="6"/>
    </row>
    <row r="160" spans="1:10" hidden="1" x14ac:dyDescent="0.25">
      <c r="A160" s="1">
        <v>1852</v>
      </c>
      <c r="B160" s="1" t="s">
        <v>3</v>
      </c>
      <c r="C160" s="1">
        <v>0</v>
      </c>
      <c r="D160" s="1">
        <v>408.612593</v>
      </c>
      <c r="E160" s="1" t="s">
        <v>8</v>
      </c>
      <c r="F160" s="1"/>
      <c r="G160" s="1"/>
      <c r="H160" s="1"/>
      <c r="I160" s="6"/>
      <c r="J160" s="6"/>
    </row>
    <row r="161" spans="1:10" hidden="1" x14ac:dyDescent="0.25">
      <c r="A161" s="1">
        <v>1853</v>
      </c>
      <c r="B161" s="1" t="s">
        <v>3</v>
      </c>
      <c r="C161" s="1">
        <v>0</v>
      </c>
      <c r="D161" s="1">
        <v>35.033462</v>
      </c>
      <c r="E161" s="1" t="s">
        <v>8</v>
      </c>
      <c r="F161" s="1"/>
      <c r="G161" s="1"/>
      <c r="H161" s="1"/>
      <c r="I161" s="6"/>
      <c r="J161" s="6"/>
    </row>
    <row r="162" spans="1:10" hidden="1" x14ac:dyDescent="0.25">
      <c r="A162" s="1">
        <v>1854</v>
      </c>
      <c r="B162" s="1" t="s">
        <v>3</v>
      </c>
      <c r="C162" s="1">
        <v>0</v>
      </c>
      <c r="D162" s="1">
        <v>311.004276</v>
      </c>
      <c r="E162" s="1" t="s">
        <v>8</v>
      </c>
      <c r="F162" s="1"/>
      <c r="G162" s="1"/>
      <c r="H162" s="1"/>
      <c r="I162" s="6"/>
      <c r="J162" s="6"/>
    </row>
    <row r="163" spans="1:10" hidden="1" x14ac:dyDescent="0.25">
      <c r="A163" s="1">
        <v>1855</v>
      </c>
      <c r="B163" s="1" t="s">
        <v>3</v>
      </c>
      <c r="C163" s="1">
        <v>0</v>
      </c>
      <c r="D163" s="1">
        <v>1024.2460000000001</v>
      </c>
      <c r="E163" s="1" t="s">
        <v>8</v>
      </c>
      <c r="F163" s="1"/>
      <c r="G163" s="1"/>
      <c r="H163" s="1"/>
      <c r="I163" s="6"/>
      <c r="J163" s="6"/>
    </row>
    <row r="164" spans="1:10" hidden="1" x14ac:dyDescent="0.25">
      <c r="A164" s="1">
        <v>1856</v>
      </c>
      <c r="B164" s="1" t="s">
        <v>3</v>
      </c>
      <c r="C164" s="1">
        <v>0</v>
      </c>
      <c r="D164" s="1">
        <v>527.86773900000003</v>
      </c>
      <c r="E164" s="1" t="s">
        <v>8</v>
      </c>
      <c r="F164" s="1"/>
      <c r="G164" s="1"/>
      <c r="H164" s="1"/>
      <c r="I164" s="6"/>
      <c r="J164" s="6"/>
    </row>
    <row r="165" spans="1:10" hidden="1" x14ac:dyDescent="0.25">
      <c r="A165" s="1">
        <v>1857</v>
      </c>
      <c r="B165" s="1" t="s">
        <v>3</v>
      </c>
      <c r="C165" s="1">
        <v>0</v>
      </c>
      <c r="D165" s="1">
        <v>398.912578</v>
      </c>
      <c r="E165" s="1" t="s">
        <v>8</v>
      </c>
      <c r="F165" s="1"/>
      <c r="G165" s="1"/>
      <c r="H165" s="1"/>
      <c r="I165" s="6"/>
      <c r="J165" s="6"/>
    </row>
    <row r="166" spans="1:10" hidden="1" x14ac:dyDescent="0.25">
      <c r="A166" s="1">
        <v>1858</v>
      </c>
      <c r="B166" s="1" t="s">
        <v>3</v>
      </c>
      <c r="C166" s="1">
        <v>0</v>
      </c>
      <c r="D166" s="1">
        <v>416.74590499999999</v>
      </c>
      <c r="E166" s="1" t="s">
        <v>8</v>
      </c>
      <c r="F166" s="1"/>
      <c r="G166" s="1"/>
      <c r="H166" s="1"/>
      <c r="I166" s="6"/>
      <c r="J166" s="6"/>
    </row>
    <row r="167" spans="1:10" hidden="1" x14ac:dyDescent="0.25">
      <c r="A167" s="1">
        <v>1859</v>
      </c>
      <c r="B167" s="1" t="s">
        <v>3</v>
      </c>
      <c r="C167" s="1">
        <v>0</v>
      </c>
      <c r="D167" s="1">
        <v>110.76376</v>
      </c>
      <c r="E167" s="1" t="s">
        <v>8</v>
      </c>
      <c r="F167" s="1"/>
      <c r="G167" s="1"/>
      <c r="H167" s="1"/>
      <c r="I167" s="6"/>
      <c r="J167" s="6"/>
    </row>
    <row r="168" spans="1:10" hidden="1" x14ac:dyDescent="0.25">
      <c r="A168" s="1">
        <v>1860</v>
      </c>
      <c r="B168" s="1" t="s">
        <v>3</v>
      </c>
      <c r="C168" s="1">
        <v>0</v>
      </c>
      <c r="D168" s="1">
        <v>42.381234999999997</v>
      </c>
      <c r="E168" s="1" t="s">
        <v>8</v>
      </c>
      <c r="F168" s="1"/>
      <c r="G168" s="1"/>
      <c r="H168" s="1"/>
      <c r="I168" s="6"/>
      <c r="J168" s="6"/>
    </row>
    <row r="169" spans="1:10" hidden="1" x14ac:dyDescent="0.25">
      <c r="A169" s="1">
        <v>1873</v>
      </c>
      <c r="B169" s="1" t="s">
        <v>3</v>
      </c>
      <c r="C169" s="1">
        <v>0</v>
      </c>
      <c r="D169" s="1">
        <v>764.68531900000005</v>
      </c>
      <c r="E169" s="1" t="s">
        <v>8</v>
      </c>
      <c r="F169" s="1"/>
      <c r="G169" s="1"/>
      <c r="H169" s="1"/>
      <c r="I169" s="6"/>
      <c r="J169" s="6"/>
    </row>
    <row r="170" spans="1:10" hidden="1" x14ac:dyDescent="0.25">
      <c r="A170" s="1">
        <v>1874</v>
      </c>
      <c r="B170" s="1" t="s">
        <v>3</v>
      </c>
      <c r="C170" s="1">
        <v>0</v>
      </c>
      <c r="D170" s="1">
        <v>796.78208800000004</v>
      </c>
      <c r="E170" s="1" t="s">
        <v>8</v>
      </c>
      <c r="F170" s="1"/>
      <c r="G170" s="1"/>
      <c r="H170" s="1"/>
      <c r="I170" s="6"/>
      <c r="J170" s="6"/>
    </row>
    <row r="171" spans="1:10" hidden="1" x14ac:dyDescent="0.25">
      <c r="A171" s="1">
        <v>1875</v>
      </c>
      <c r="B171" s="1" t="s">
        <v>3</v>
      </c>
      <c r="C171" s="1">
        <v>0</v>
      </c>
      <c r="D171" s="1">
        <v>567.906882</v>
      </c>
      <c r="E171" s="1" t="s">
        <v>8</v>
      </c>
      <c r="F171" s="1"/>
      <c r="G171" s="1"/>
      <c r="H171" s="1"/>
      <c r="I171" s="6"/>
      <c r="J171" s="6"/>
    </row>
    <row r="172" spans="1:10" hidden="1" x14ac:dyDescent="0.25">
      <c r="A172" s="1">
        <v>1876</v>
      </c>
      <c r="B172" s="1" t="s">
        <v>3</v>
      </c>
      <c r="C172" s="1">
        <v>0</v>
      </c>
      <c r="D172" s="1">
        <v>1124.2829529999999</v>
      </c>
      <c r="E172" s="1" t="s">
        <v>8</v>
      </c>
      <c r="F172" s="1"/>
      <c r="G172" s="1"/>
      <c r="H172" s="1"/>
      <c r="I172" s="6"/>
      <c r="J172" s="6"/>
    </row>
    <row r="173" spans="1:10" hidden="1" x14ac:dyDescent="0.25">
      <c r="A173" s="1">
        <v>1877</v>
      </c>
      <c r="B173" s="1" t="s">
        <v>3</v>
      </c>
      <c r="C173" s="1">
        <v>0</v>
      </c>
      <c r="D173" s="1">
        <v>1828.661042</v>
      </c>
      <c r="E173" s="1" t="s">
        <v>8</v>
      </c>
      <c r="F173" s="1"/>
      <c r="G173" s="1"/>
      <c r="H173" s="1"/>
      <c r="I173" s="6"/>
      <c r="J173" s="6"/>
    </row>
    <row r="174" spans="1:10" hidden="1" x14ac:dyDescent="0.25">
      <c r="A174" s="1">
        <v>1878</v>
      </c>
      <c r="B174" s="1" t="s">
        <v>3</v>
      </c>
      <c r="C174" s="1">
        <v>0</v>
      </c>
      <c r="D174" s="1">
        <v>1023.411195</v>
      </c>
      <c r="E174" s="1" t="s">
        <v>8</v>
      </c>
      <c r="F174" s="1"/>
      <c r="G174" s="1"/>
      <c r="H174" s="1"/>
      <c r="I174" s="6"/>
      <c r="J174" s="6"/>
    </row>
    <row r="175" spans="1:10" hidden="1" x14ac:dyDescent="0.25">
      <c r="A175" s="1">
        <v>1879</v>
      </c>
      <c r="B175" s="1" t="s">
        <v>3</v>
      </c>
      <c r="C175" s="1">
        <v>0</v>
      </c>
      <c r="D175" s="1">
        <v>346.09724199999999</v>
      </c>
      <c r="E175" s="1" t="s">
        <v>8</v>
      </c>
      <c r="F175" s="1"/>
      <c r="G175" s="1"/>
      <c r="H175" s="1"/>
      <c r="I175" s="6"/>
      <c r="J175" s="6"/>
    </row>
    <row r="176" spans="1:10" hidden="1" x14ac:dyDescent="0.25">
      <c r="A176" s="1">
        <v>1887</v>
      </c>
      <c r="B176" s="1" t="s">
        <v>3</v>
      </c>
      <c r="C176" s="1">
        <v>0</v>
      </c>
      <c r="D176" s="1">
        <v>532.03511400000002</v>
      </c>
      <c r="E176" s="1" t="s">
        <v>8</v>
      </c>
      <c r="F176" s="1"/>
      <c r="G176" s="1"/>
      <c r="H176" s="1"/>
      <c r="I176" s="6"/>
      <c r="J176" s="6"/>
    </row>
    <row r="177" spans="1:10" hidden="1" x14ac:dyDescent="0.25">
      <c r="A177" s="1">
        <v>1888</v>
      </c>
      <c r="B177" s="1" t="s">
        <v>3</v>
      </c>
      <c r="C177" s="1">
        <v>0</v>
      </c>
      <c r="D177" s="1">
        <v>608.51516200000003</v>
      </c>
      <c r="E177" s="1" t="s">
        <v>8</v>
      </c>
      <c r="F177" s="1"/>
      <c r="G177" s="1"/>
      <c r="H177" s="1"/>
      <c r="I177" s="6"/>
      <c r="J177" s="6"/>
    </row>
    <row r="178" spans="1:10" hidden="1" x14ac:dyDescent="0.25">
      <c r="A178" s="1">
        <v>1889</v>
      </c>
      <c r="B178" s="1" t="s">
        <v>3</v>
      </c>
      <c r="C178" s="1">
        <v>0</v>
      </c>
      <c r="D178" s="1">
        <v>1018.444717</v>
      </c>
      <c r="E178" s="1" t="s">
        <v>8</v>
      </c>
      <c r="F178" s="1"/>
      <c r="G178" s="1"/>
      <c r="H178" s="1"/>
      <c r="I178" s="6"/>
      <c r="J178" s="6"/>
    </row>
    <row r="179" spans="1:10" hidden="1" x14ac:dyDescent="0.25">
      <c r="A179" s="1">
        <v>1890</v>
      </c>
      <c r="B179" s="1" t="s">
        <v>3</v>
      </c>
      <c r="C179" s="1">
        <v>0</v>
      </c>
      <c r="D179" s="1">
        <v>595.03052200000002</v>
      </c>
      <c r="E179" s="1" t="s">
        <v>8</v>
      </c>
      <c r="F179" s="1"/>
      <c r="G179" s="1"/>
      <c r="H179" s="1"/>
      <c r="I179" s="6"/>
      <c r="J179" s="6"/>
    </row>
    <row r="180" spans="1:10" hidden="1" x14ac:dyDescent="0.25">
      <c r="A180" s="1">
        <v>1891</v>
      </c>
      <c r="B180" s="1" t="s">
        <v>3</v>
      </c>
      <c r="C180" s="1">
        <v>0</v>
      </c>
      <c r="D180" s="1">
        <v>368.60582799999997</v>
      </c>
      <c r="E180" s="1" t="s">
        <v>8</v>
      </c>
      <c r="F180" s="1"/>
      <c r="G180" s="1"/>
      <c r="H180" s="1"/>
      <c r="I180" s="6"/>
      <c r="J180" s="6"/>
    </row>
    <row r="181" spans="1:10" hidden="1" x14ac:dyDescent="0.25">
      <c r="A181" s="1">
        <v>1892</v>
      </c>
      <c r="B181" s="1" t="s">
        <v>3</v>
      </c>
      <c r="C181" s="1">
        <v>0</v>
      </c>
      <c r="D181" s="1">
        <v>682.51459599999998</v>
      </c>
      <c r="E181" s="1" t="s">
        <v>8</v>
      </c>
      <c r="F181" s="1"/>
      <c r="G181" s="1"/>
      <c r="H181" s="1"/>
      <c r="I181" s="6"/>
      <c r="J181" s="6"/>
    </row>
    <row r="182" spans="1:10" hidden="1" x14ac:dyDescent="0.25">
      <c r="A182" s="1">
        <v>1893</v>
      </c>
      <c r="B182" s="1" t="s">
        <v>3</v>
      </c>
      <c r="C182" s="1">
        <v>0</v>
      </c>
      <c r="D182" s="1">
        <v>259.86380100000002</v>
      </c>
      <c r="E182" s="1" t="s">
        <v>8</v>
      </c>
      <c r="F182" s="1"/>
      <c r="G182" s="1"/>
      <c r="H182" s="1"/>
      <c r="I182" s="6"/>
      <c r="J182" s="6"/>
    </row>
    <row r="183" spans="1:10" hidden="1" x14ac:dyDescent="0.25">
      <c r="A183" s="1">
        <v>1894</v>
      </c>
      <c r="B183" s="1" t="s">
        <v>3</v>
      </c>
      <c r="C183" s="1">
        <v>0</v>
      </c>
      <c r="D183" s="1">
        <v>126.88092399999999</v>
      </c>
      <c r="E183" s="1" t="s">
        <v>8</v>
      </c>
      <c r="F183" s="1"/>
      <c r="G183" s="1"/>
      <c r="H183" s="1"/>
      <c r="I183" s="6"/>
      <c r="J183" s="6"/>
    </row>
    <row r="184" spans="1:10" hidden="1" x14ac:dyDescent="0.25">
      <c r="A184" s="1">
        <v>1895</v>
      </c>
      <c r="B184" s="1" t="s">
        <v>3</v>
      </c>
      <c r="C184" s="1">
        <v>0</v>
      </c>
      <c r="D184" s="1">
        <v>317.14675399999999</v>
      </c>
      <c r="E184" s="1" t="s">
        <v>8</v>
      </c>
      <c r="F184" s="1"/>
      <c r="G184" s="1"/>
      <c r="H184" s="1"/>
      <c r="I184" s="6"/>
      <c r="J184" s="6"/>
    </row>
    <row r="185" spans="1:10" hidden="1" x14ac:dyDescent="0.25">
      <c r="A185" s="1">
        <v>1896</v>
      </c>
      <c r="B185" s="1" t="s">
        <v>3</v>
      </c>
      <c r="C185" s="1">
        <v>0</v>
      </c>
      <c r="D185" s="1">
        <v>284.740993</v>
      </c>
      <c r="E185" s="1" t="s">
        <v>8</v>
      </c>
      <c r="F185" s="1"/>
      <c r="G185" s="1"/>
      <c r="H185" s="1"/>
      <c r="I185" s="6"/>
      <c r="J185" s="6"/>
    </row>
    <row r="186" spans="1:10" hidden="1" x14ac:dyDescent="0.25">
      <c r="A186" s="1">
        <v>1897</v>
      </c>
      <c r="B186" s="1" t="s">
        <v>3</v>
      </c>
      <c r="C186" s="1">
        <v>0</v>
      </c>
      <c r="D186" s="1">
        <v>365.291809</v>
      </c>
      <c r="E186" s="1" t="s">
        <v>8</v>
      </c>
      <c r="F186" s="1"/>
      <c r="G186" s="1"/>
      <c r="H186" s="1"/>
      <c r="I186" s="6"/>
      <c r="J186" s="6"/>
    </row>
    <row r="187" spans="1:10" hidden="1" x14ac:dyDescent="0.25">
      <c r="A187" s="1">
        <v>1899</v>
      </c>
      <c r="B187" s="1" t="s">
        <v>3</v>
      </c>
      <c r="C187" s="1">
        <v>0</v>
      </c>
      <c r="D187" s="1">
        <v>56.087561999999998</v>
      </c>
      <c r="E187" s="1" t="s">
        <v>8</v>
      </c>
      <c r="F187" s="1"/>
      <c r="G187" s="1"/>
      <c r="H187" s="1"/>
      <c r="I187" s="6"/>
      <c r="J187" s="6"/>
    </row>
    <row r="188" spans="1:10" hidden="1" x14ac:dyDescent="0.25">
      <c r="A188" s="1">
        <v>1900</v>
      </c>
      <c r="B188" s="1" t="s">
        <v>3</v>
      </c>
      <c r="C188" s="1">
        <v>0</v>
      </c>
      <c r="D188" s="1">
        <v>373.03602699999999</v>
      </c>
      <c r="E188" s="1" t="s">
        <v>8</v>
      </c>
      <c r="F188" s="1"/>
      <c r="G188" s="1"/>
      <c r="H188" s="1"/>
      <c r="I188" s="6"/>
      <c r="J188" s="6"/>
    </row>
    <row r="189" spans="1:10" hidden="1" x14ac:dyDescent="0.25">
      <c r="A189" s="1">
        <v>1901</v>
      </c>
      <c r="B189" s="1" t="s">
        <v>3</v>
      </c>
      <c r="C189" s="1">
        <v>0</v>
      </c>
      <c r="D189" s="1">
        <v>608.95685600000002</v>
      </c>
      <c r="E189" s="1" t="s">
        <v>8</v>
      </c>
      <c r="F189" s="1"/>
      <c r="G189" s="1"/>
      <c r="H189" s="1"/>
      <c r="I189" s="6"/>
      <c r="J189" s="6"/>
    </row>
    <row r="190" spans="1:10" hidden="1" x14ac:dyDescent="0.25">
      <c r="A190" s="1">
        <v>1902</v>
      </c>
      <c r="B190" s="1" t="s">
        <v>3</v>
      </c>
      <c r="C190" s="1">
        <v>0</v>
      </c>
      <c r="D190" s="1">
        <v>225.07360499999999</v>
      </c>
      <c r="E190" s="1" t="s">
        <v>8</v>
      </c>
      <c r="F190" s="1"/>
      <c r="G190" s="1"/>
      <c r="H190" s="1"/>
      <c r="I190" s="6"/>
      <c r="J190" s="6"/>
    </row>
    <row r="191" spans="1:10" hidden="1" x14ac:dyDescent="0.25">
      <c r="A191" s="1">
        <v>1903</v>
      </c>
      <c r="B191" s="1" t="s">
        <v>3</v>
      </c>
      <c r="C191" s="1">
        <v>0</v>
      </c>
      <c r="D191" s="1">
        <v>78.602063000000001</v>
      </c>
      <c r="E191" s="1" t="s">
        <v>8</v>
      </c>
      <c r="F191" s="1"/>
      <c r="G191" s="1"/>
      <c r="H191" s="1"/>
      <c r="I191" s="6"/>
      <c r="J191" s="6"/>
    </row>
    <row r="192" spans="1:10" hidden="1" x14ac:dyDescent="0.25">
      <c r="A192" s="1">
        <v>1904</v>
      </c>
      <c r="B192" s="1" t="s">
        <v>3</v>
      </c>
      <c r="C192" s="1">
        <v>0</v>
      </c>
      <c r="D192" s="1">
        <v>118.067167</v>
      </c>
      <c r="E192" s="1" t="s">
        <v>8</v>
      </c>
      <c r="F192" s="1"/>
      <c r="G192" s="1"/>
      <c r="H192" s="1"/>
      <c r="I192" s="6"/>
      <c r="J192" s="6"/>
    </row>
    <row r="193" spans="1:10" hidden="1" x14ac:dyDescent="0.25">
      <c r="A193" s="1">
        <v>1905</v>
      </c>
      <c r="B193" s="1" t="s">
        <v>3</v>
      </c>
      <c r="C193" s="1">
        <v>0</v>
      </c>
      <c r="D193" s="1">
        <v>285.42415</v>
      </c>
      <c r="E193" s="1" t="s">
        <v>8</v>
      </c>
      <c r="F193" s="1"/>
      <c r="G193" s="1"/>
      <c r="H193" s="1"/>
      <c r="I193" s="6"/>
      <c r="J193" s="6"/>
    </row>
    <row r="194" spans="1:10" hidden="1" x14ac:dyDescent="0.25">
      <c r="A194" s="1">
        <v>1906</v>
      </c>
      <c r="B194" s="1" t="s">
        <v>3</v>
      </c>
      <c r="C194" s="1">
        <v>0</v>
      </c>
      <c r="D194" s="1">
        <v>525.89754700000003</v>
      </c>
      <c r="E194" s="1" t="s">
        <v>8</v>
      </c>
      <c r="F194" s="1"/>
      <c r="G194" s="1"/>
      <c r="H194" s="1"/>
      <c r="I194" s="6"/>
      <c r="J194" s="6"/>
    </row>
    <row r="195" spans="1:10" hidden="1" x14ac:dyDescent="0.25">
      <c r="A195" s="1">
        <v>1907</v>
      </c>
      <c r="B195" s="1" t="s">
        <v>3</v>
      </c>
      <c r="C195" s="1">
        <v>0</v>
      </c>
      <c r="D195" s="1">
        <v>695.56153200000006</v>
      </c>
      <c r="E195" s="1" t="s">
        <v>8</v>
      </c>
      <c r="F195" s="1"/>
      <c r="G195" s="1"/>
      <c r="H195" s="1"/>
      <c r="I195" s="6"/>
      <c r="J195" s="6"/>
    </row>
    <row r="196" spans="1:10" hidden="1" x14ac:dyDescent="0.25">
      <c r="A196" s="1">
        <v>1908</v>
      </c>
      <c r="B196" s="1" t="s">
        <v>3</v>
      </c>
      <c r="C196" s="1">
        <v>0</v>
      </c>
      <c r="D196" s="1">
        <v>518.61102800000003</v>
      </c>
      <c r="E196" s="1" t="s">
        <v>8</v>
      </c>
      <c r="F196" s="1"/>
      <c r="G196" s="1"/>
      <c r="H196" s="1"/>
      <c r="I196" s="6"/>
      <c r="J196" s="6"/>
    </row>
    <row r="197" spans="1:10" hidden="1" x14ac:dyDescent="0.25">
      <c r="A197" s="1">
        <v>1909</v>
      </c>
      <c r="B197" s="1" t="s">
        <v>3</v>
      </c>
      <c r="C197" s="1">
        <v>0</v>
      </c>
      <c r="D197" s="1">
        <v>153.10666800000001</v>
      </c>
      <c r="E197" s="1" t="s">
        <v>8</v>
      </c>
      <c r="F197" s="1"/>
      <c r="G197" s="1"/>
      <c r="H197" s="1"/>
      <c r="I197" s="6"/>
      <c r="J197" s="6"/>
    </row>
    <row r="198" spans="1:10" hidden="1" x14ac:dyDescent="0.25">
      <c r="A198" s="1">
        <v>1910</v>
      </c>
      <c r="B198" s="1" t="s">
        <v>3</v>
      </c>
      <c r="C198" s="1">
        <v>0</v>
      </c>
      <c r="D198" s="1">
        <v>281.17508900000001</v>
      </c>
      <c r="E198" s="1" t="s">
        <v>8</v>
      </c>
      <c r="F198" s="1"/>
      <c r="G198" s="1"/>
      <c r="H198" s="1"/>
      <c r="I198" s="6"/>
      <c r="J198" s="6"/>
    </row>
    <row r="199" spans="1:10" hidden="1" x14ac:dyDescent="0.25">
      <c r="A199" s="1">
        <v>1911</v>
      </c>
      <c r="B199" s="1" t="s">
        <v>3</v>
      </c>
      <c r="C199" s="1">
        <v>0</v>
      </c>
      <c r="D199" s="1">
        <v>724.97624800000006</v>
      </c>
      <c r="E199" s="1" t="s">
        <v>8</v>
      </c>
      <c r="F199" s="1"/>
      <c r="G199" s="1"/>
      <c r="H199" s="1"/>
      <c r="I199" s="6"/>
      <c r="J199" s="6"/>
    </row>
    <row r="200" spans="1:10" hidden="1" x14ac:dyDescent="0.25">
      <c r="A200" s="1">
        <v>1912</v>
      </c>
      <c r="B200" s="1" t="s">
        <v>3</v>
      </c>
      <c r="C200" s="1">
        <v>0</v>
      </c>
      <c r="D200" s="1">
        <v>661.09738200000004</v>
      </c>
      <c r="E200" s="1" t="s">
        <v>8</v>
      </c>
      <c r="F200" s="1"/>
      <c r="G200" s="1"/>
      <c r="H200" s="1"/>
      <c r="I200" s="6"/>
      <c r="J200" s="6"/>
    </row>
    <row r="201" spans="1:10" hidden="1" x14ac:dyDescent="0.25">
      <c r="A201" s="1">
        <v>1913</v>
      </c>
      <c r="B201" s="1" t="s">
        <v>3</v>
      </c>
      <c r="C201" s="1">
        <v>0</v>
      </c>
      <c r="D201" s="1">
        <v>177.067936</v>
      </c>
      <c r="E201" s="1" t="s">
        <v>8</v>
      </c>
      <c r="F201" s="1"/>
      <c r="G201" s="1"/>
      <c r="H201" s="1"/>
      <c r="I201" s="6"/>
      <c r="J201" s="6"/>
    </row>
    <row r="202" spans="1:10" hidden="1" x14ac:dyDescent="0.25">
      <c r="A202" s="1">
        <v>1914</v>
      </c>
      <c r="B202" s="1" t="s">
        <v>3</v>
      </c>
      <c r="C202" s="1">
        <v>0</v>
      </c>
      <c r="D202" s="1">
        <v>503.17352199999999</v>
      </c>
      <c r="E202" s="1" t="s">
        <v>8</v>
      </c>
      <c r="F202" s="1"/>
      <c r="G202" s="1"/>
      <c r="H202" s="1"/>
      <c r="I202" s="6"/>
      <c r="J202" s="6"/>
    </row>
    <row r="203" spans="1:10" hidden="1" x14ac:dyDescent="0.25">
      <c r="A203" s="1">
        <v>1915</v>
      </c>
      <c r="B203" s="1" t="s">
        <v>3</v>
      </c>
      <c r="C203" s="1">
        <v>0</v>
      </c>
      <c r="D203" s="1">
        <v>18.446217000000001</v>
      </c>
      <c r="E203" s="1" t="s">
        <v>8</v>
      </c>
      <c r="F203" s="1"/>
      <c r="G203" s="1"/>
      <c r="H203" s="1"/>
      <c r="I203" s="6"/>
      <c r="J203" s="6"/>
    </row>
    <row r="204" spans="1:10" hidden="1" x14ac:dyDescent="0.25">
      <c r="A204" s="1">
        <v>1916</v>
      </c>
      <c r="B204" s="1" t="s">
        <v>3</v>
      </c>
      <c r="C204" s="1">
        <v>0</v>
      </c>
      <c r="D204" s="1">
        <v>312.13966399999998</v>
      </c>
      <c r="E204" s="1" t="s">
        <v>8</v>
      </c>
      <c r="F204" s="1"/>
      <c r="G204" s="1"/>
      <c r="H204" s="1"/>
      <c r="I204" s="6"/>
      <c r="J204" s="6"/>
    </row>
    <row r="205" spans="1:10" hidden="1" x14ac:dyDescent="0.25">
      <c r="A205" s="1">
        <v>1917</v>
      </c>
      <c r="B205" s="1" t="s">
        <v>3</v>
      </c>
      <c r="C205" s="1">
        <v>0</v>
      </c>
      <c r="D205" s="1">
        <v>136.89622299999999</v>
      </c>
      <c r="E205" s="1" t="s">
        <v>8</v>
      </c>
      <c r="F205" s="1"/>
      <c r="G205" s="1"/>
      <c r="H205" s="1"/>
      <c r="I205" s="6"/>
      <c r="J205" s="6"/>
    </row>
    <row r="206" spans="1:10" hidden="1" x14ac:dyDescent="0.25">
      <c r="A206" s="1">
        <v>1918</v>
      </c>
      <c r="B206" s="1" t="s">
        <v>3</v>
      </c>
      <c r="C206" s="1">
        <v>0</v>
      </c>
      <c r="D206" s="1">
        <v>151.22529299999999</v>
      </c>
      <c r="E206" s="1" t="s">
        <v>8</v>
      </c>
      <c r="F206" s="1"/>
      <c r="G206" s="1"/>
      <c r="H206" s="1"/>
      <c r="I206" s="6"/>
      <c r="J206" s="6"/>
    </row>
    <row r="207" spans="1:10" hidden="1" x14ac:dyDescent="0.25">
      <c r="A207" s="1">
        <v>1919</v>
      </c>
      <c r="B207" s="1" t="s">
        <v>3</v>
      </c>
      <c r="C207" s="1">
        <v>0</v>
      </c>
      <c r="D207" s="1">
        <v>128.804126</v>
      </c>
      <c r="E207" s="1" t="s">
        <v>8</v>
      </c>
      <c r="F207" s="1"/>
      <c r="G207" s="1"/>
      <c r="H207" s="1"/>
      <c r="I207" s="6"/>
      <c r="J207" s="6"/>
    </row>
    <row r="208" spans="1:10" hidden="1" x14ac:dyDescent="0.25">
      <c r="A208" s="1">
        <v>1920</v>
      </c>
      <c r="B208" s="1" t="s">
        <v>3</v>
      </c>
      <c r="C208" s="1">
        <v>0</v>
      </c>
      <c r="D208" s="1">
        <v>237.99164500000001</v>
      </c>
      <c r="E208" s="1" t="s">
        <v>8</v>
      </c>
      <c r="F208" s="1"/>
      <c r="G208" s="1"/>
      <c r="H208" s="1"/>
      <c r="I208" s="6"/>
      <c r="J208" s="6"/>
    </row>
    <row r="209" spans="1:10" hidden="1" x14ac:dyDescent="0.25">
      <c r="A209" s="1">
        <v>1921</v>
      </c>
      <c r="B209" s="1" t="s">
        <v>3</v>
      </c>
      <c r="C209" s="1">
        <v>0</v>
      </c>
      <c r="D209" s="1">
        <v>293.14434699999998</v>
      </c>
      <c r="E209" s="1" t="s">
        <v>8</v>
      </c>
      <c r="F209" s="1"/>
      <c r="G209" s="1"/>
      <c r="H209" s="1"/>
      <c r="I209" s="6"/>
      <c r="J209" s="6"/>
    </row>
    <row r="210" spans="1:10" hidden="1" x14ac:dyDescent="0.25">
      <c r="A210" s="1">
        <v>1922</v>
      </c>
      <c r="B210" s="1" t="s">
        <v>3</v>
      </c>
      <c r="C210" s="1">
        <v>0</v>
      </c>
      <c r="D210" s="1">
        <v>593.38541299999997</v>
      </c>
      <c r="E210" s="1" t="s">
        <v>8</v>
      </c>
      <c r="F210" s="1"/>
      <c r="G210" s="1"/>
      <c r="H210" s="1"/>
      <c r="I210" s="6"/>
      <c r="J210" s="6"/>
    </row>
    <row r="211" spans="1:10" hidden="1" x14ac:dyDescent="0.25">
      <c r="A211" s="1">
        <v>1923</v>
      </c>
      <c r="B211" s="1" t="s">
        <v>3</v>
      </c>
      <c r="C211" s="1">
        <v>0</v>
      </c>
      <c r="D211" s="1">
        <v>280.05785900000001</v>
      </c>
      <c r="E211" s="1" t="s">
        <v>8</v>
      </c>
      <c r="F211" s="1"/>
      <c r="G211" s="1"/>
      <c r="H211" s="1"/>
      <c r="I211" s="6"/>
      <c r="J211" s="6"/>
    </row>
    <row r="212" spans="1:10" hidden="1" x14ac:dyDescent="0.25">
      <c r="A212" s="1">
        <v>1924</v>
      </c>
      <c r="B212" s="1" t="s">
        <v>3</v>
      </c>
      <c r="C212" s="1">
        <v>0</v>
      </c>
      <c r="D212" s="1">
        <v>639.49439400000006</v>
      </c>
      <c r="E212" s="1" t="s">
        <v>8</v>
      </c>
      <c r="F212" s="1"/>
      <c r="G212" s="1"/>
      <c r="H212" s="1"/>
      <c r="I212" s="6"/>
      <c r="J212" s="6"/>
    </row>
    <row r="213" spans="1:10" hidden="1" x14ac:dyDescent="0.25">
      <c r="A213" s="1">
        <v>1925</v>
      </c>
      <c r="B213" s="1" t="s">
        <v>3</v>
      </c>
      <c r="C213" s="1">
        <v>0</v>
      </c>
      <c r="D213" s="1">
        <v>580.31423800000005</v>
      </c>
      <c r="E213" s="1" t="s">
        <v>8</v>
      </c>
      <c r="F213" s="1"/>
      <c r="G213" s="1"/>
      <c r="H213" s="1"/>
      <c r="I213" s="6"/>
      <c r="J213" s="6"/>
    </row>
    <row r="214" spans="1:10" hidden="1" x14ac:dyDescent="0.25">
      <c r="A214" s="1">
        <v>1926</v>
      </c>
      <c r="B214" s="1" t="s">
        <v>3</v>
      </c>
      <c r="C214" s="1">
        <v>0</v>
      </c>
      <c r="D214" s="1">
        <v>169.23616999999999</v>
      </c>
      <c r="E214" s="1" t="s">
        <v>8</v>
      </c>
      <c r="F214" s="1"/>
      <c r="G214" s="1"/>
      <c r="H214" s="1"/>
      <c r="I214" s="6"/>
      <c r="J214" s="6"/>
    </row>
    <row r="215" spans="1:10" hidden="1" x14ac:dyDescent="0.25">
      <c r="A215" s="1">
        <v>1927</v>
      </c>
      <c r="B215" s="1" t="s">
        <v>3</v>
      </c>
      <c r="C215" s="1">
        <v>0</v>
      </c>
      <c r="D215" s="1">
        <v>400.59706399999999</v>
      </c>
      <c r="E215" s="1" t="s">
        <v>8</v>
      </c>
      <c r="F215" s="1"/>
      <c r="G215" s="1"/>
      <c r="H215" s="1"/>
      <c r="I215" s="6"/>
      <c r="J215" s="6"/>
    </row>
    <row r="216" spans="1:10" hidden="1" x14ac:dyDescent="0.25">
      <c r="A216" s="1">
        <v>1928</v>
      </c>
      <c r="B216" s="1" t="s">
        <v>3</v>
      </c>
      <c r="C216" s="1">
        <v>0</v>
      </c>
      <c r="D216" s="1">
        <v>629.07683199999997</v>
      </c>
      <c r="E216" s="1" t="s">
        <v>8</v>
      </c>
      <c r="F216" s="1"/>
      <c r="G216" s="1"/>
      <c r="H216" s="1"/>
      <c r="I216" s="6"/>
      <c r="J216" s="6"/>
    </row>
    <row r="217" spans="1:10" hidden="1" x14ac:dyDescent="0.25">
      <c r="A217" s="1">
        <v>1929</v>
      </c>
      <c r="B217" s="1" t="s">
        <v>3</v>
      </c>
      <c r="C217" s="1">
        <v>0</v>
      </c>
      <c r="D217" s="1">
        <v>816.86466299999995</v>
      </c>
      <c r="E217" s="1" t="s">
        <v>8</v>
      </c>
      <c r="F217" s="1"/>
      <c r="G217" s="1"/>
      <c r="H217" s="1"/>
      <c r="I217" s="6"/>
      <c r="J217" s="6"/>
    </row>
    <row r="218" spans="1:10" hidden="1" x14ac:dyDescent="0.25">
      <c r="A218" s="1">
        <v>1930</v>
      </c>
      <c r="B218" s="1" t="s">
        <v>3</v>
      </c>
      <c r="C218" s="1">
        <v>0</v>
      </c>
      <c r="D218" s="1">
        <v>1215.45417</v>
      </c>
      <c r="E218" s="1" t="s">
        <v>8</v>
      </c>
      <c r="F218" s="1"/>
      <c r="G218" s="1"/>
      <c r="H218" s="1"/>
      <c r="I218" s="6"/>
      <c r="J218" s="6"/>
    </row>
    <row r="219" spans="1:10" hidden="1" x14ac:dyDescent="0.25">
      <c r="A219" s="1">
        <v>1931</v>
      </c>
      <c r="B219" s="1" t="s">
        <v>3</v>
      </c>
      <c r="C219" s="1">
        <v>0</v>
      </c>
      <c r="D219" s="1">
        <v>210.05323899999999</v>
      </c>
      <c r="E219" s="1" t="s">
        <v>8</v>
      </c>
      <c r="F219" s="1"/>
      <c r="G219" s="1"/>
      <c r="H219" s="1"/>
      <c r="I219" s="6"/>
      <c r="J219" s="6"/>
    </row>
    <row r="220" spans="1:10" hidden="1" x14ac:dyDescent="0.25">
      <c r="A220" s="1">
        <v>1932</v>
      </c>
      <c r="B220" s="1" t="s">
        <v>3</v>
      </c>
      <c r="C220" s="1">
        <v>0</v>
      </c>
      <c r="D220" s="1">
        <v>360.18252200000001</v>
      </c>
      <c r="E220" s="1" t="s">
        <v>8</v>
      </c>
      <c r="F220" s="1"/>
      <c r="G220" s="1"/>
      <c r="H220" s="1"/>
      <c r="I220" s="6"/>
      <c r="J220" s="6"/>
    </row>
    <row r="221" spans="1:10" hidden="1" x14ac:dyDescent="0.25">
      <c r="A221" s="1">
        <v>1933</v>
      </c>
      <c r="B221" s="1" t="s">
        <v>3</v>
      </c>
      <c r="C221" s="1">
        <v>0</v>
      </c>
      <c r="D221" s="1">
        <v>271.04476399999999</v>
      </c>
      <c r="E221" s="1" t="s">
        <v>8</v>
      </c>
      <c r="F221" s="1"/>
      <c r="G221" s="1"/>
      <c r="H221" s="1"/>
      <c r="I221" s="6"/>
      <c r="J221" s="6"/>
    </row>
    <row r="222" spans="1:10" hidden="1" x14ac:dyDescent="0.25">
      <c r="A222" s="1">
        <v>1934</v>
      </c>
      <c r="B222" s="1" t="s">
        <v>3</v>
      </c>
      <c r="C222" s="1">
        <v>0</v>
      </c>
      <c r="D222" s="1">
        <v>395.11920300000003</v>
      </c>
      <c r="E222" s="1" t="s">
        <v>8</v>
      </c>
      <c r="F222" s="1"/>
      <c r="G222" s="1"/>
      <c r="H222" s="1"/>
      <c r="I222" s="6"/>
      <c r="J222" s="6"/>
    </row>
    <row r="223" spans="1:10" hidden="1" x14ac:dyDescent="0.25">
      <c r="A223" s="1">
        <v>1935</v>
      </c>
      <c r="B223" s="1" t="s">
        <v>3</v>
      </c>
      <c r="C223" s="1">
        <v>0</v>
      </c>
      <c r="D223" s="1">
        <v>111.15639899999999</v>
      </c>
      <c r="E223" s="1" t="s">
        <v>8</v>
      </c>
      <c r="F223" s="1"/>
      <c r="G223" s="1"/>
      <c r="H223" s="1"/>
      <c r="I223" s="6"/>
      <c r="J223" s="6"/>
    </row>
    <row r="224" spans="1:10" hidden="1" x14ac:dyDescent="0.25">
      <c r="A224" s="1">
        <v>1936</v>
      </c>
      <c r="B224" s="1" t="s">
        <v>3</v>
      </c>
      <c r="C224" s="1">
        <v>0</v>
      </c>
      <c r="D224" s="1">
        <v>45.511754000000003</v>
      </c>
      <c r="E224" s="1" t="s">
        <v>8</v>
      </c>
      <c r="F224" s="1"/>
      <c r="G224" s="1"/>
      <c r="H224" s="1"/>
      <c r="I224" s="6"/>
      <c r="J224" s="6"/>
    </row>
    <row r="225" spans="1:10" hidden="1" x14ac:dyDescent="0.25">
      <c r="A225" s="1">
        <v>1937</v>
      </c>
      <c r="B225" s="1" t="s">
        <v>3</v>
      </c>
      <c r="C225" s="1">
        <v>0</v>
      </c>
      <c r="D225" s="1">
        <v>121.803664</v>
      </c>
      <c r="E225" s="1" t="s">
        <v>8</v>
      </c>
      <c r="F225" s="1"/>
      <c r="G225" s="1"/>
      <c r="H225" s="1"/>
      <c r="I225" s="6"/>
      <c r="J225" s="6"/>
    </row>
    <row r="226" spans="1:10" hidden="1" x14ac:dyDescent="0.25">
      <c r="A226" s="1">
        <v>1938</v>
      </c>
      <c r="B226" s="1" t="s">
        <v>3</v>
      </c>
      <c r="C226" s="1">
        <v>0</v>
      </c>
      <c r="D226" s="1">
        <v>254.27953199999999</v>
      </c>
      <c r="E226" s="1" t="s">
        <v>8</v>
      </c>
      <c r="F226" s="1"/>
      <c r="G226" s="1"/>
      <c r="H226" s="1"/>
      <c r="I226" s="6"/>
      <c r="J226" s="6"/>
    </row>
    <row r="227" spans="1:10" hidden="1" x14ac:dyDescent="0.25">
      <c r="A227" s="1">
        <v>1939</v>
      </c>
      <c r="B227" s="1" t="s">
        <v>3</v>
      </c>
      <c r="C227" s="1">
        <v>0</v>
      </c>
      <c r="D227" s="1">
        <v>312.40874400000001</v>
      </c>
      <c r="E227" s="1" t="s">
        <v>8</v>
      </c>
      <c r="F227" s="1"/>
      <c r="G227" s="1"/>
      <c r="H227" s="1"/>
      <c r="I227" s="6"/>
      <c r="J227" s="6"/>
    </row>
    <row r="228" spans="1:10" hidden="1" x14ac:dyDescent="0.25">
      <c r="A228" s="1">
        <v>1940</v>
      </c>
      <c r="B228" s="1" t="s">
        <v>3</v>
      </c>
      <c r="C228" s="1">
        <v>0</v>
      </c>
      <c r="D228" s="1">
        <v>315.42401799999999</v>
      </c>
      <c r="E228" s="1" t="s">
        <v>8</v>
      </c>
      <c r="F228" s="1"/>
      <c r="G228" s="1"/>
      <c r="H228" s="1"/>
      <c r="I228" s="6"/>
      <c r="J228" s="6"/>
    </row>
    <row r="229" spans="1:10" hidden="1" x14ac:dyDescent="0.25">
      <c r="A229" s="1">
        <v>1941</v>
      </c>
      <c r="B229" s="1" t="s">
        <v>3</v>
      </c>
      <c r="C229" s="1">
        <v>0</v>
      </c>
      <c r="D229" s="1">
        <v>170.49187699999999</v>
      </c>
      <c r="E229" s="1" t="s">
        <v>8</v>
      </c>
      <c r="F229" s="1"/>
      <c r="G229" s="1"/>
      <c r="H229" s="1"/>
      <c r="I229" s="6"/>
      <c r="J229" s="6"/>
    </row>
    <row r="230" spans="1:10" hidden="1" x14ac:dyDescent="0.25">
      <c r="A230" s="1">
        <v>1942</v>
      </c>
      <c r="B230" s="1" t="s">
        <v>3</v>
      </c>
      <c r="C230" s="1">
        <v>0</v>
      </c>
      <c r="D230" s="1">
        <v>391.57084400000002</v>
      </c>
      <c r="E230" s="1" t="s">
        <v>8</v>
      </c>
      <c r="F230" s="1"/>
      <c r="G230" s="1"/>
      <c r="H230" s="1"/>
      <c r="I230" s="6"/>
      <c r="J230" s="6"/>
    </row>
    <row r="231" spans="1:10" hidden="1" x14ac:dyDescent="0.25">
      <c r="A231" s="1">
        <v>1943</v>
      </c>
      <c r="B231" s="1" t="s">
        <v>3</v>
      </c>
      <c r="C231" s="1">
        <v>0</v>
      </c>
      <c r="D231" s="1">
        <v>59.319989999999997</v>
      </c>
      <c r="E231" s="1" t="s">
        <v>8</v>
      </c>
      <c r="F231" s="1"/>
      <c r="G231" s="1"/>
      <c r="H231" s="1"/>
      <c r="I231" s="6"/>
      <c r="J231" s="6"/>
    </row>
    <row r="232" spans="1:10" hidden="1" x14ac:dyDescent="0.25">
      <c r="A232" s="1">
        <v>1948</v>
      </c>
      <c r="B232" s="1" t="s">
        <v>3</v>
      </c>
      <c r="C232" s="1">
        <v>0</v>
      </c>
      <c r="D232" s="1">
        <v>393.43471699999998</v>
      </c>
      <c r="E232" s="1" t="s">
        <v>8</v>
      </c>
      <c r="F232" s="1"/>
      <c r="G232" s="1"/>
      <c r="H232" s="1"/>
      <c r="I232" s="6"/>
      <c r="J232" s="6"/>
    </row>
    <row r="233" spans="1:10" hidden="1" x14ac:dyDescent="0.25">
      <c r="A233" s="1">
        <v>1949</v>
      </c>
      <c r="B233" s="1" t="s">
        <v>3</v>
      </c>
      <c r="C233" s="1">
        <v>0</v>
      </c>
      <c r="D233" s="1">
        <v>880.84293600000001</v>
      </c>
      <c r="E233" s="1" t="s">
        <v>8</v>
      </c>
      <c r="F233" s="1"/>
      <c r="G233" s="1"/>
      <c r="H233" s="1"/>
      <c r="I233" s="6"/>
      <c r="J233" s="6"/>
    </row>
    <row r="234" spans="1:10" hidden="1" x14ac:dyDescent="0.25">
      <c r="A234" s="1">
        <v>1950</v>
      </c>
      <c r="B234" s="1" t="s">
        <v>3</v>
      </c>
      <c r="C234" s="1">
        <v>0</v>
      </c>
      <c r="D234" s="1">
        <v>275.25816700000001</v>
      </c>
      <c r="E234" s="1" t="s">
        <v>8</v>
      </c>
      <c r="F234" s="1"/>
      <c r="G234" s="1"/>
      <c r="H234" s="1"/>
      <c r="I234" s="6"/>
      <c r="J234" s="6"/>
    </row>
    <row r="235" spans="1:10" hidden="1" x14ac:dyDescent="0.25">
      <c r="A235" s="1">
        <v>1951</v>
      </c>
      <c r="B235" s="1" t="s">
        <v>3</v>
      </c>
      <c r="C235" s="1">
        <v>0</v>
      </c>
      <c r="D235" s="1">
        <v>102.09823799999999</v>
      </c>
      <c r="E235" s="1" t="s">
        <v>8</v>
      </c>
      <c r="F235" s="1"/>
      <c r="G235" s="1"/>
      <c r="H235" s="1"/>
      <c r="I235" s="6"/>
      <c r="J235" s="6"/>
    </row>
    <row r="236" spans="1:10" hidden="1" x14ac:dyDescent="0.25">
      <c r="A236" s="1">
        <v>1952</v>
      </c>
      <c r="B236" s="1" t="s">
        <v>3</v>
      </c>
      <c r="C236" s="1">
        <v>0</v>
      </c>
      <c r="D236" s="1">
        <v>707.46739300000002</v>
      </c>
      <c r="E236" s="1" t="s">
        <v>8</v>
      </c>
      <c r="F236" s="1"/>
      <c r="G236" s="1"/>
      <c r="H236" s="1"/>
      <c r="I236" s="6"/>
      <c r="J236" s="6"/>
    </row>
    <row r="237" spans="1:10" hidden="1" x14ac:dyDescent="0.25">
      <c r="A237" s="1">
        <v>1953</v>
      </c>
      <c r="B237" s="1" t="s">
        <v>3</v>
      </c>
      <c r="C237" s="1">
        <v>0</v>
      </c>
      <c r="D237" s="1">
        <v>418.80754100000001</v>
      </c>
      <c r="E237" s="1" t="s">
        <v>8</v>
      </c>
      <c r="F237" s="1"/>
      <c r="G237" s="1"/>
      <c r="H237" s="1"/>
      <c r="I237" s="6"/>
      <c r="J237" s="6"/>
    </row>
    <row r="238" spans="1:10" hidden="1" x14ac:dyDescent="0.25">
      <c r="A238" s="1">
        <v>1954</v>
      </c>
      <c r="B238" s="1" t="s">
        <v>3</v>
      </c>
      <c r="C238" s="1">
        <v>0</v>
      </c>
      <c r="D238" s="1">
        <v>107.510296</v>
      </c>
      <c r="E238" s="1" t="s">
        <v>8</v>
      </c>
      <c r="F238" s="1"/>
      <c r="G238" s="1"/>
      <c r="H238" s="1"/>
      <c r="I238" s="6"/>
      <c r="J238" s="6"/>
    </row>
    <row r="239" spans="1:10" hidden="1" x14ac:dyDescent="0.25">
      <c r="A239" s="1">
        <v>1955</v>
      </c>
      <c r="B239" s="1" t="s">
        <v>3</v>
      </c>
      <c r="C239" s="1">
        <v>0</v>
      </c>
      <c r="D239" s="1">
        <v>672.79620499999999</v>
      </c>
      <c r="E239" s="1" t="s">
        <v>8</v>
      </c>
      <c r="F239" s="1"/>
      <c r="G239" s="1"/>
      <c r="H239" s="1"/>
      <c r="I239" s="6"/>
      <c r="J239" s="6"/>
    </row>
    <row r="240" spans="1:10" hidden="1" x14ac:dyDescent="0.25">
      <c r="A240" s="1">
        <v>1956</v>
      </c>
      <c r="B240" s="1" t="s">
        <v>3</v>
      </c>
      <c r="C240" s="1">
        <v>0</v>
      </c>
      <c r="D240" s="1">
        <v>569.78948100000002</v>
      </c>
      <c r="E240" s="1" t="s">
        <v>8</v>
      </c>
      <c r="F240" s="1"/>
      <c r="G240" s="1"/>
      <c r="H240" s="1"/>
      <c r="I240" s="6"/>
      <c r="J240" s="6"/>
    </row>
    <row r="241" spans="1:10" hidden="1" x14ac:dyDescent="0.25">
      <c r="A241" s="1">
        <v>1957</v>
      </c>
      <c r="B241" s="1" t="s">
        <v>3</v>
      </c>
      <c r="C241" s="1">
        <v>0</v>
      </c>
      <c r="D241" s="1">
        <v>292.68266699999998</v>
      </c>
      <c r="E241" s="1" t="s">
        <v>8</v>
      </c>
      <c r="F241" s="1"/>
      <c r="G241" s="1"/>
      <c r="H241" s="1"/>
      <c r="I241" s="6"/>
      <c r="J241" s="6"/>
    </row>
    <row r="242" spans="1:10" hidden="1" x14ac:dyDescent="0.25">
      <c r="A242" s="1">
        <v>1972</v>
      </c>
      <c r="B242" s="1" t="s">
        <v>3</v>
      </c>
      <c r="C242" s="1">
        <v>0</v>
      </c>
      <c r="D242" s="1">
        <v>280.29919999999998</v>
      </c>
      <c r="E242" s="1" t="s">
        <v>8</v>
      </c>
      <c r="F242" s="1"/>
      <c r="G242" s="1"/>
      <c r="H242" s="1"/>
      <c r="I242" s="6"/>
      <c r="J242" s="6"/>
    </row>
    <row r="243" spans="1:10" hidden="1" x14ac:dyDescent="0.25">
      <c r="A243" s="1">
        <v>1973</v>
      </c>
      <c r="B243" s="1" t="s">
        <v>3</v>
      </c>
      <c r="C243" s="1">
        <v>0</v>
      </c>
      <c r="D243" s="1">
        <v>79.977479000000002</v>
      </c>
      <c r="E243" s="1" t="s">
        <v>8</v>
      </c>
      <c r="F243" s="1"/>
      <c r="G243" s="1"/>
      <c r="H243" s="1"/>
      <c r="I243" s="6"/>
      <c r="J243" s="6"/>
    </row>
    <row r="244" spans="1:10" hidden="1" x14ac:dyDescent="0.25">
      <c r="A244" s="1">
        <v>1974</v>
      </c>
      <c r="B244" s="1" t="s">
        <v>3</v>
      </c>
      <c r="C244" s="1">
        <v>0</v>
      </c>
      <c r="D244" s="1">
        <v>626.84377199999994</v>
      </c>
      <c r="E244" s="1" t="s">
        <v>8</v>
      </c>
      <c r="F244" s="1"/>
      <c r="G244" s="1"/>
      <c r="H244" s="1"/>
      <c r="I244" s="6"/>
      <c r="J244" s="6"/>
    </row>
    <row r="245" spans="1:10" hidden="1" x14ac:dyDescent="0.25">
      <c r="A245" s="1">
        <v>1978</v>
      </c>
      <c r="B245" s="1" t="s">
        <v>3</v>
      </c>
      <c r="C245" s="1">
        <v>0</v>
      </c>
      <c r="D245" s="1">
        <v>57.161141999999998</v>
      </c>
      <c r="E245" s="1" t="s">
        <v>8</v>
      </c>
      <c r="F245" s="1"/>
      <c r="G245" s="1"/>
      <c r="H245" s="1"/>
      <c r="I245" s="6"/>
      <c r="J245" s="6"/>
    </row>
    <row r="246" spans="1:10" hidden="1" x14ac:dyDescent="0.25">
      <c r="A246" s="1">
        <v>1979</v>
      </c>
      <c r="B246" s="1" t="s">
        <v>3</v>
      </c>
      <c r="C246" s="1">
        <v>0</v>
      </c>
      <c r="D246" s="1">
        <v>77.295075999999995</v>
      </c>
      <c r="E246" s="1" t="s">
        <v>8</v>
      </c>
      <c r="F246" s="1"/>
      <c r="G246" s="1"/>
      <c r="H246" s="1"/>
      <c r="I246" s="6"/>
      <c r="J246" s="6"/>
    </row>
    <row r="247" spans="1:10" hidden="1" x14ac:dyDescent="0.25">
      <c r="A247" s="1">
        <v>1980</v>
      </c>
      <c r="B247" s="1" t="s">
        <v>3</v>
      </c>
      <c r="C247" s="1">
        <v>0</v>
      </c>
      <c r="D247" s="1">
        <v>371.85579200000001</v>
      </c>
      <c r="E247" s="1" t="s">
        <v>8</v>
      </c>
      <c r="F247" s="1"/>
      <c r="G247" s="1"/>
      <c r="H247" s="1"/>
      <c r="I247" s="6"/>
      <c r="J247" s="6"/>
    </row>
    <row r="248" spans="1:10" hidden="1" x14ac:dyDescent="0.25">
      <c r="A248" s="1">
        <v>1985</v>
      </c>
      <c r="B248" s="1" t="s">
        <v>3</v>
      </c>
      <c r="C248" s="1">
        <v>0</v>
      </c>
      <c r="D248" s="1">
        <v>107.369681</v>
      </c>
      <c r="E248" s="1" t="s">
        <v>8</v>
      </c>
      <c r="F248" s="1"/>
      <c r="G248" s="1"/>
      <c r="H248" s="1"/>
      <c r="I248" s="6"/>
      <c r="J248" s="6"/>
    </row>
    <row r="249" spans="1:10" hidden="1" x14ac:dyDescent="0.25">
      <c r="A249" s="1">
        <v>1990</v>
      </c>
      <c r="B249" s="1" t="s">
        <v>3</v>
      </c>
      <c r="C249" s="1">
        <v>0</v>
      </c>
      <c r="D249" s="1">
        <v>193.271556</v>
      </c>
      <c r="E249" s="1" t="s">
        <v>8</v>
      </c>
      <c r="F249" s="1"/>
      <c r="G249" s="1"/>
      <c r="H249" s="1"/>
      <c r="I249" s="6"/>
      <c r="J249" s="6"/>
    </row>
    <row r="250" spans="1:10" hidden="1" x14ac:dyDescent="0.25">
      <c r="A250" s="1">
        <v>1991</v>
      </c>
      <c r="B250" s="1" t="s">
        <v>3</v>
      </c>
      <c r="C250" s="1">
        <v>0</v>
      </c>
      <c r="D250" s="1">
        <v>109.616035</v>
      </c>
      <c r="E250" s="1" t="s">
        <v>8</v>
      </c>
      <c r="F250" s="1"/>
      <c r="G250" s="1"/>
      <c r="H250" s="1"/>
      <c r="I250" s="6"/>
      <c r="J250" s="6"/>
    </row>
    <row r="251" spans="1:10" hidden="1" x14ac:dyDescent="0.25">
      <c r="A251" s="1">
        <v>1992</v>
      </c>
      <c r="B251" s="1" t="s">
        <v>3</v>
      </c>
      <c r="C251" s="1">
        <v>0</v>
      </c>
      <c r="D251" s="1">
        <v>111.39415200000001</v>
      </c>
      <c r="E251" s="1" t="s">
        <v>8</v>
      </c>
      <c r="F251" s="1"/>
      <c r="G251" s="1"/>
      <c r="H251" s="1"/>
      <c r="I251" s="6"/>
      <c r="J251" s="6"/>
    </row>
    <row r="252" spans="1:10" hidden="1" x14ac:dyDescent="0.25">
      <c r="A252" s="1">
        <v>1993</v>
      </c>
      <c r="B252" s="1" t="s">
        <v>3</v>
      </c>
      <c r="C252" s="1">
        <v>0</v>
      </c>
      <c r="D252" s="1">
        <v>235.68175500000001</v>
      </c>
      <c r="E252" s="1" t="s">
        <v>8</v>
      </c>
      <c r="F252" s="1"/>
      <c r="G252" s="1"/>
      <c r="H252" s="1"/>
      <c r="I252" s="6"/>
      <c r="J252" s="6"/>
    </row>
    <row r="253" spans="1:10" hidden="1" x14ac:dyDescent="0.25">
      <c r="A253" s="1">
        <v>1994</v>
      </c>
      <c r="B253" s="1" t="s">
        <v>3</v>
      </c>
      <c r="C253" s="1">
        <v>0</v>
      </c>
      <c r="D253" s="1">
        <v>273.72226599999999</v>
      </c>
      <c r="E253" s="1" t="s">
        <v>8</v>
      </c>
      <c r="F253" s="1"/>
      <c r="G253" s="1"/>
      <c r="H253" s="1"/>
      <c r="I253" s="6"/>
      <c r="J253" s="6"/>
    </row>
    <row r="254" spans="1:10" hidden="1" x14ac:dyDescent="0.25">
      <c r="A254" s="1">
        <v>1995</v>
      </c>
      <c r="B254" s="1" t="s">
        <v>3</v>
      </c>
      <c r="C254" s="1">
        <v>0</v>
      </c>
      <c r="D254" s="1">
        <v>241.25132300000001</v>
      </c>
      <c r="E254" s="1" t="s">
        <v>8</v>
      </c>
      <c r="F254" s="1"/>
      <c r="G254" s="1"/>
      <c r="H254" s="1"/>
      <c r="I254" s="6"/>
      <c r="J254" s="6"/>
    </row>
    <row r="255" spans="1:10" hidden="1" x14ac:dyDescent="0.25">
      <c r="A255" s="1">
        <v>1996</v>
      </c>
      <c r="B255" s="1" t="s">
        <v>3</v>
      </c>
      <c r="C255" s="1">
        <v>0</v>
      </c>
      <c r="D255" s="1">
        <v>271.42226399999998</v>
      </c>
      <c r="E255" s="1" t="s">
        <v>8</v>
      </c>
      <c r="F255" s="1"/>
      <c r="G255" s="1"/>
      <c r="H255" s="1"/>
      <c r="I255" s="6"/>
      <c r="J255" s="6"/>
    </row>
    <row r="256" spans="1:10" hidden="1" x14ac:dyDescent="0.25">
      <c r="A256" s="1">
        <v>1997</v>
      </c>
      <c r="B256" s="1" t="s">
        <v>3</v>
      </c>
      <c r="C256" s="1">
        <v>0</v>
      </c>
      <c r="D256" s="1">
        <v>401.17504000000002</v>
      </c>
      <c r="E256" s="1" t="s">
        <v>8</v>
      </c>
      <c r="F256" s="1"/>
      <c r="G256" s="1"/>
      <c r="H256" s="1"/>
      <c r="I256" s="6"/>
      <c r="J256" s="6"/>
    </row>
    <row r="257" spans="1:10" hidden="1" x14ac:dyDescent="0.25">
      <c r="A257" s="1">
        <v>1998</v>
      </c>
      <c r="B257" s="1" t="s">
        <v>3</v>
      </c>
      <c r="C257" s="1">
        <v>0</v>
      </c>
      <c r="D257" s="1">
        <v>285.52040699999998</v>
      </c>
      <c r="E257" s="1" t="s">
        <v>8</v>
      </c>
      <c r="F257" s="1"/>
      <c r="G257" s="1"/>
      <c r="H257" s="1"/>
      <c r="I257" s="6"/>
      <c r="J257" s="6"/>
    </row>
    <row r="258" spans="1:10" hidden="1" x14ac:dyDescent="0.25">
      <c r="A258" s="1">
        <v>1999</v>
      </c>
      <c r="B258" s="1" t="s">
        <v>3</v>
      </c>
      <c r="C258" s="1">
        <v>0</v>
      </c>
      <c r="D258" s="1">
        <v>304.85262</v>
      </c>
      <c r="E258" s="1" t="s">
        <v>8</v>
      </c>
      <c r="F258" s="1"/>
      <c r="G258" s="1"/>
      <c r="H258" s="1"/>
      <c r="I258" s="6"/>
      <c r="J258" s="6"/>
    </row>
    <row r="259" spans="1:10" hidden="1" x14ac:dyDescent="0.25">
      <c r="A259" s="1">
        <v>2000</v>
      </c>
      <c r="B259" s="1" t="s">
        <v>3</v>
      </c>
      <c r="C259" s="1">
        <v>0</v>
      </c>
      <c r="D259" s="1">
        <v>252.43228500000001</v>
      </c>
      <c r="E259" s="1" t="s">
        <v>8</v>
      </c>
      <c r="F259" s="1"/>
      <c r="G259" s="1"/>
      <c r="H259" s="1"/>
      <c r="I259" s="6"/>
      <c r="J259" s="6"/>
    </row>
    <row r="260" spans="1:10" hidden="1" x14ac:dyDescent="0.25">
      <c r="A260" s="1">
        <v>2001</v>
      </c>
      <c r="B260" s="1" t="s">
        <v>3</v>
      </c>
      <c r="C260" s="1">
        <v>0</v>
      </c>
      <c r="D260" s="1">
        <v>233.832933</v>
      </c>
      <c r="E260" s="1" t="s">
        <v>8</v>
      </c>
      <c r="F260" s="1"/>
      <c r="G260" s="1"/>
      <c r="H260" s="1"/>
      <c r="I260" s="6"/>
      <c r="J260" s="6"/>
    </row>
    <row r="261" spans="1:10" hidden="1" x14ac:dyDescent="0.25">
      <c r="A261" s="1">
        <v>2002</v>
      </c>
      <c r="B261" s="1" t="s">
        <v>3</v>
      </c>
      <c r="C261" s="1">
        <v>0</v>
      </c>
      <c r="D261" s="1">
        <v>103.727684</v>
      </c>
      <c r="E261" s="1" t="s">
        <v>8</v>
      </c>
      <c r="F261" s="1"/>
      <c r="G261" s="1"/>
      <c r="H261" s="1"/>
      <c r="I261" s="6"/>
      <c r="J261" s="6"/>
    </row>
    <row r="262" spans="1:10" hidden="1" x14ac:dyDescent="0.25">
      <c r="A262" s="1">
        <v>2003</v>
      </c>
      <c r="B262" s="1" t="s">
        <v>3</v>
      </c>
      <c r="C262" s="1">
        <v>0</v>
      </c>
      <c r="D262" s="1">
        <v>53.355071000000002</v>
      </c>
      <c r="E262" s="1" t="s">
        <v>8</v>
      </c>
      <c r="F262" s="1"/>
      <c r="G262" s="1"/>
      <c r="H262" s="1"/>
      <c r="I262" s="6"/>
      <c r="J262" s="6"/>
    </row>
    <row r="263" spans="1:10" hidden="1" x14ac:dyDescent="0.25">
      <c r="A263" s="1">
        <v>2004</v>
      </c>
      <c r="B263" s="1" t="s">
        <v>3</v>
      </c>
      <c r="C263" s="1">
        <v>0</v>
      </c>
      <c r="D263" s="1">
        <v>201.51669999999999</v>
      </c>
      <c r="E263" s="1" t="s">
        <v>8</v>
      </c>
      <c r="F263" s="1"/>
      <c r="G263" s="1"/>
      <c r="H263" s="1"/>
      <c r="I263" s="6"/>
      <c r="J263" s="6"/>
    </row>
    <row r="264" spans="1:10" hidden="1" x14ac:dyDescent="0.25">
      <c r="A264" s="1">
        <v>2005</v>
      </c>
      <c r="B264" s="1" t="s">
        <v>3</v>
      </c>
      <c r="C264" s="1">
        <v>0</v>
      </c>
      <c r="D264" s="1">
        <v>1123.2853869999999</v>
      </c>
      <c r="E264" s="1" t="s">
        <v>8</v>
      </c>
      <c r="F264" s="1"/>
      <c r="G264" s="1"/>
      <c r="H264" s="1"/>
      <c r="I264" s="6"/>
      <c r="J264" s="6"/>
    </row>
    <row r="265" spans="1:10" hidden="1" x14ac:dyDescent="0.25">
      <c r="A265" s="1">
        <v>2006</v>
      </c>
      <c r="B265" s="1" t="s">
        <v>3</v>
      </c>
      <c r="C265" s="1">
        <v>0</v>
      </c>
      <c r="D265" s="1">
        <v>367.78187400000002</v>
      </c>
      <c r="E265" s="1" t="s">
        <v>8</v>
      </c>
      <c r="F265" s="1"/>
      <c r="G265" s="1"/>
      <c r="H265" s="1"/>
      <c r="I265" s="6"/>
      <c r="J265" s="6"/>
    </row>
    <row r="266" spans="1:10" hidden="1" x14ac:dyDescent="0.25">
      <c r="A266" s="1">
        <v>2007</v>
      </c>
      <c r="B266" s="1" t="s">
        <v>3</v>
      </c>
      <c r="C266" s="1">
        <v>0</v>
      </c>
      <c r="D266" s="1">
        <v>310.27797800000002</v>
      </c>
      <c r="E266" s="1" t="s">
        <v>8</v>
      </c>
      <c r="F266" s="1"/>
      <c r="G266" s="1"/>
      <c r="H266" s="1"/>
      <c r="I266" s="6"/>
      <c r="J266" s="6"/>
    </row>
    <row r="267" spans="1:10" hidden="1" x14ac:dyDescent="0.25">
      <c r="A267" s="1">
        <v>2008</v>
      </c>
      <c r="B267" s="1" t="s">
        <v>3</v>
      </c>
      <c r="C267" s="1">
        <v>0</v>
      </c>
      <c r="D267" s="1">
        <v>254.76518899999999</v>
      </c>
      <c r="E267" s="1" t="s">
        <v>8</v>
      </c>
      <c r="F267" s="1"/>
      <c r="G267" s="1"/>
      <c r="H267" s="1"/>
      <c r="I267" s="6"/>
      <c r="J267" s="6"/>
    </row>
    <row r="268" spans="1:10" hidden="1" x14ac:dyDescent="0.25">
      <c r="A268" s="1">
        <v>2009</v>
      </c>
      <c r="B268" s="1" t="s">
        <v>3</v>
      </c>
      <c r="C268" s="1">
        <v>0</v>
      </c>
      <c r="D268" s="1">
        <v>319.38803000000001</v>
      </c>
      <c r="E268" s="1" t="s">
        <v>8</v>
      </c>
      <c r="F268" s="1"/>
      <c r="G268" s="1"/>
      <c r="H268" s="1"/>
      <c r="I268" s="6"/>
      <c r="J268" s="6"/>
    </row>
    <row r="269" spans="1:10" hidden="1" x14ac:dyDescent="0.25">
      <c r="A269" s="1">
        <v>2010</v>
      </c>
      <c r="B269" s="1" t="s">
        <v>3</v>
      </c>
      <c r="C269" s="1">
        <v>0</v>
      </c>
      <c r="D269" s="1">
        <v>182.392663</v>
      </c>
      <c r="E269" s="1" t="s">
        <v>8</v>
      </c>
      <c r="F269" s="1"/>
      <c r="G269" s="1"/>
      <c r="H269" s="1"/>
      <c r="I269" s="6"/>
      <c r="J269" s="6"/>
    </row>
    <row r="270" spans="1:10" hidden="1" x14ac:dyDescent="0.25">
      <c r="A270" s="1">
        <v>2011</v>
      </c>
      <c r="B270" s="1" t="s">
        <v>3</v>
      </c>
      <c r="C270" s="1">
        <v>0</v>
      </c>
      <c r="D270" s="1">
        <v>258.07422000000003</v>
      </c>
      <c r="E270" s="1" t="s">
        <v>8</v>
      </c>
      <c r="F270" s="1"/>
      <c r="G270" s="1"/>
      <c r="H270" s="1"/>
      <c r="I270" s="6"/>
      <c r="J270" s="6"/>
    </row>
    <row r="271" spans="1:10" hidden="1" x14ac:dyDescent="0.25">
      <c r="A271" s="1">
        <v>2012</v>
      </c>
      <c r="B271" s="1" t="s">
        <v>3</v>
      </c>
      <c r="C271" s="1">
        <v>0</v>
      </c>
      <c r="D271" s="1">
        <v>197.253331</v>
      </c>
      <c r="E271" s="1" t="s">
        <v>8</v>
      </c>
      <c r="F271" s="1"/>
      <c r="G271" s="1"/>
      <c r="H271" s="1"/>
      <c r="I271" s="6"/>
      <c r="J271" s="6"/>
    </row>
    <row r="272" spans="1:10" hidden="1" x14ac:dyDescent="0.25">
      <c r="A272" s="1">
        <v>2013</v>
      </c>
      <c r="B272" s="1" t="s">
        <v>3</v>
      </c>
      <c r="C272" s="1">
        <v>0</v>
      </c>
      <c r="D272" s="1">
        <v>568.371712</v>
      </c>
      <c r="E272" s="1" t="s">
        <v>8</v>
      </c>
      <c r="F272" s="1"/>
      <c r="G272" s="1"/>
      <c r="H272" s="1"/>
      <c r="I272" s="6"/>
      <c r="J272" s="6"/>
    </row>
    <row r="273" spans="1:10" hidden="1" x14ac:dyDescent="0.25">
      <c r="A273" s="1">
        <v>2014</v>
      </c>
      <c r="B273" s="1" t="s">
        <v>3</v>
      </c>
      <c r="C273" s="1">
        <v>0</v>
      </c>
      <c r="D273" s="1">
        <v>368.16961199999997</v>
      </c>
      <c r="E273" s="1" t="s">
        <v>8</v>
      </c>
      <c r="F273" s="1"/>
      <c r="G273" s="1"/>
      <c r="H273" s="1"/>
      <c r="I273" s="6"/>
      <c r="J273" s="6"/>
    </row>
    <row r="274" spans="1:10" hidden="1" x14ac:dyDescent="0.25">
      <c r="A274" s="1">
        <v>2015</v>
      </c>
      <c r="B274" s="1" t="s">
        <v>3</v>
      </c>
      <c r="C274" s="1">
        <v>0</v>
      </c>
      <c r="D274" s="1">
        <v>409.93393099999997</v>
      </c>
      <c r="E274" s="1" t="s">
        <v>8</v>
      </c>
      <c r="F274" s="1"/>
      <c r="G274" s="1"/>
      <c r="H274" s="1"/>
      <c r="I274" s="6"/>
      <c r="J274" s="6"/>
    </row>
    <row r="275" spans="1:10" hidden="1" x14ac:dyDescent="0.25">
      <c r="A275" s="1">
        <v>2016</v>
      </c>
      <c r="B275" s="1" t="s">
        <v>3</v>
      </c>
      <c r="C275" s="1">
        <v>0</v>
      </c>
      <c r="D275" s="1">
        <v>224.137293</v>
      </c>
      <c r="E275" s="1" t="s">
        <v>8</v>
      </c>
      <c r="F275" s="1"/>
      <c r="G275" s="1"/>
      <c r="H275" s="1"/>
      <c r="I275" s="6"/>
      <c r="J275" s="6"/>
    </row>
    <row r="276" spans="1:10" hidden="1" x14ac:dyDescent="0.25">
      <c r="A276" s="1">
        <v>2017</v>
      </c>
      <c r="B276" s="1" t="s">
        <v>3</v>
      </c>
      <c r="C276" s="1">
        <v>0</v>
      </c>
      <c r="D276" s="1">
        <v>374.32030500000002</v>
      </c>
      <c r="E276" s="1" t="s">
        <v>8</v>
      </c>
      <c r="F276" s="1"/>
      <c r="G276" s="1"/>
      <c r="H276" s="1"/>
      <c r="I276" s="6"/>
      <c r="J276" s="6"/>
    </row>
    <row r="277" spans="1:10" hidden="1" x14ac:dyDescent="0.25">
      <c r="A277" s="1">
        <v>2018</v>
      </c>
      <c r="B277" s="1" t="s">
        <v>3</v>
      </c>
      <c r="C277" s="1">
        <v>0</v>
      </c>
      <c r="D277" s="1">
        <v>62.932490999999999</v>
      </c>
      <c r="E277" s="1" t="s">
        <v>8</v>
      </c>
      <c r="F277" s="1"/>
      <c r="G277" s="1"/>
      <c r="H277" s="1"/>
      <c r="I277" s="6"/>
      <c r="J277" s="6"/>
    </row>
    <row r="278" spans="1:10" hidden="1" x14ac:dyDescent="0.25">
      <c r="A278" s="1">
        <v>2019</v>
      </c>
      <c r="B278" s="1" t="s">
        <v>3</v>
      </c>
      <c r="C278" s="1">
        <v>0</v>
      </c>
      <c r="D278" s="1">
        <v>368.05585400000001</v>
      </c>
      <c r="E278" s="1" t="s">
        <v>8</v>
      </c>
      <c r="F278" s="1"/>
      <c r="G278" s="1"/>
      <c r="H278" s="1"/>
      <c r="I278" s="6"/>
      <c r="J278" s="6"/>
    </row>
    <row r="279" spans="1:10" hidden="1" x14ac:dyDescent="0.25">
      <c r="A279" s="1">
        <v>2020</v>
      </c>
      <c r="B279" s="1" t="s">
        <v>3</v>
      </c>
      <c r="C279" s="1">
        <v>0</v>
      </c>
      <c r="D279" s="1">
        <v>129.10274000000001</v>
      </c>
      <c r="E279" s="1" t="s">
        <v>8</v>
      </c>
      <c r="F279" s="1"/>
      <c r="G279" s="1"/>
      <c r="H279" s="1"/>
      <c r="I279" s="6"/>
      <c r="J279" s="6"/>
    </row>
    <row r="280" spans="1:10" hidden="1" x14ac:dyDescent="0.25">
      <c r="A280" s="1">
        <v>2021</v>
      </c>
      <c r="B280" s="1" t="s">
        <v>3</v>
      </c>
      <c r="C280" s="1">
        <v>0</v>
      </c>
      <c r="D280" s="1">
        <v>120.526955</v>
      </c>
      <c r="E280" s="1" t="s">
        <v>8</v>
      </c>
      <c r="F280" s="1"/>
      <c r="G280" s="1"/>
      <c r="H280" s="1"/>
      <c r="I280" s="6"/>
      <c r="J280" s="6"/>
    </row>
    <row r="281" spans="1:10" hidden="1" x14ac:dyDescent="0.25">
      <c r="A281" s="1">
        <v>2022</v>
      </c>
      <c r="B281" s="1" t="s">
        <v>3</v>
      </c>
      <c r="C281" s="1">
        <v>0</v>
      </c>
      <c r="D281" s="1">
        <v>420.355343</v>
      </c>
      <c r="E281" s="1" t="s">
        <v>8</v>
      </c>
      <c r="F281" s="1"/>
      <c r="G281" s="1"/>
      <c r="H281" s="1"/>
      <c r="I281" s="6"/>
      <c r="J281" s="6"/>
    </row>
    <row r="282" spans="1:10" hidden="1" x14ac:dyDescent="0.25">
      <c r="A282" s="1">
        <v>2023</v>
      </c>
      <c r="B282" s="1" t="s">
        <v>3</v>
      </c>
      <c r="C282" s="1">
        <v>0</v>
      </c>
      <c r="D282" s="1">
        <v>496.85079200000001</v>
      </c>
      <c r="E282" s="1" t="s">
        <v>8</v>
      </c>
      <c r="F282" s="1"/>
      <c r="G282" s="1"/>
      <c r="H282" s="1"/>
      <c r="I282" s="6"/>
      <c r="J282" s="6"/>
    </row>
    <row r="283" spans="1:10" hidden="1" x14ac:dyDescent="0.25">
      <c r="A283" s="1">
        <v>2024</v>
      </c>
      <c r="B283" s="1" t="s">
        <v>3</v>
      </c>
      <c r="C283" s="1">
        <v>0</v>
      </c>
      <c r="D283" s="1">
        <v>131.98898600000001</v>
      </c>
      <c r="E283" s="1" t="s">
        <v>8</v>
      </c>
      <c r="F283" s="1"/>
      <c r="G283" s="1"/>
      <c r="H283" s="1"/>
      <c r="I283" s="6"/>
      <c r="J283" s="6"/>
    </row>
    <row r="284" spans="1:10" hidden="1" x14ac:dyDescent="0.25">
      <c r="A284" s="1">
        <v>2025</v>
      </c>
      <c r="B284" s="1" t="s">
        <v>3</v>
      </c>
      <c r="C284" s="1">
        <v>0</v>
      </c>
      <c r="D284" s="1">
        <v>199.99663699999999</v>
      </c>
      <c r="E284" s="1" t="s">
        <v>8</v>
      </c>
      <c r="F284" s="1"/>
      <c r="G284" s="1"/>
      <c r="H284" s="1"/>
      <c r="I284" s="6"/>
      <c r="J284" s="6"/>
    </row>
    <row r="285" spans="1:10" hidden="1" x14ac:dyDescent="0.25">
      <c r="A285" s="1">
        <v>2026</v>
      </c>
      <c r="B285" s="1" t="s">
        <v>3</v>
      </c>
      <c r="C285" s="1">
        <v>0</v>
      </c>
      <c r="D285" s="1">
        <v>276.44824499999999</v>
      </c>
      <c r="E285" s="1" t="s">
        <v>8</v>
      </c>
      <c r="F285" s="1"/>
      <c r="G285" s="1"/>
      <c r="H285" s="1"/>
      <c r="I285" s="6"/>
      <c r="J285" s="6"/>
    </row>
    <row r="286" spans="1:10" hidden="1" x14ac:dyDescent="0.25">
      <c r="A286" s="1">
        <v>2027</v>
      </c>
      <c r="B286" s="1" t="s">
        <v>3</v>
      </c>
      <c r="C286" s="1">
        <v>0</v>
      </c>
      <c r="D286" s="1">
        <v>665.00451499999997</v>
      </c>
      <c r="E286" s="1" t="s">
        <v>8</v>
      </c>
      <c r="F286" s="1"/>
      <c r="G286" s="1"/>
      <c r="H286" s="1"/>
      <c r="I286" s="6"/>
      <c r="J286" s="6"/>
    </row>
    <row r="287" spans="1:10" hidden="1" x14ac:dyDescent="0.25">
      <c r="A287" s="1">
        <v>2028</v>
      </c>
      <c r="B287" s="1" t="s">
        <v>3</v>
      </c>
      <c r="C287" s="1">
        <v>0</v>
      </c>
      <c r="D287" s="1">
        <v>164.43647799999999</v>
      </c>
      <c r="E287" s="1" t="s">
        <v>8</v>
      </c>
      <c r="F287" s="1"/>
      <c r="G287" s="1"/>
      <c r="H287" s="1"/>
      <c r="I287" s="6"/>
      <c r="J287" s="6"/>
    </row>
    <row r="288" spans="1:10" hidden="1" x14ac:dyDescent="0.25">
      <c r="A288" s="1">
        <v>2029</v>
      </c>
      <c r="B288" s="1" t="s">
        <v>3</v>
      </c>
      <c r="C288" s="1">
        <v>0</v>
      </c>
      <c r="D288" s="1">
        <v>768.600415</v>
      </c>
      <c r="E288" s="1" t="s">
        <v>8</v>
      </c>
      <c r="F288" s="1"/>
      <c r="G288" s="1"/>
      <c r="H288" s="1"/>
      <c r="I288" s="6"/>
      <c r="J288" s="6"/>
    </row>
    <row r="289" spans="1:10" hidden="1" x14ac:dyDescent="0.25">
      <c r="A289" s="1">
        <v>2030</v>
      </c>
      <c r="B289" s="1" t="s">
        <v>3</v>
      </c>
      <c r="C289" s="1">
        <v>0</v>
      </c>
      <c r="D289" s="1">
        <v>1041.6301020000001</v>
      </c>
      <c r="E289" s="1" t="s">
        <v>8</v>
      </c>
      <c r="F289" s="1"/>
      <c r="G289" s="1"/>
      <c r="H289" s="1"/>
      <c r="I289" s="6"/>
      <c r="J289" s="6"/>
    </row>
    <row r="290" spans="1:10" hidden="1" x14ac:dyDescent="0.25">
      <c r="A290" s="1">
        <v>2031</v>
      </c>
      <c r="B290" s="1" t="s">
        <v>3</v>
      </c>
      <c r="C290" s="1">
        <v>0</v>
      </c>
      <c r="D290" s="1">
        <v>525.87689499999999</v>
      </c>
      <c r="E290" s="1" t="s">
        <v>8</v>
      </c>
      <c r="F290" s="1"/>
      <c r="G290" s="1"/>
      <c r="H290" s="1"/>
      <c r="I290" s="6"/>
      <c r="J290" s="6"/>
    </row>
    <row r="291" spans="1:10" hidden="1" x14ac:dyDescent="0.25">
      <c r="A291" s="1">
        <v>2032</v>
      </c>
      <c r="B291" s="1" t="s">
        <v>3</v>
      </c>
      <c r="C291" s="1">
        <v>0</v>
      </c>
      <c r="D291" s="1">
        <v>146.02307500000001</v>
      </c>
      <c r="E291" s="1" t="s">
        <v>8</v>
      </c>
      <c r="F291" s="1"/>
      <c r="G291" s="1"/>
      <c r="H291" s="1"/>
      <c r="I291" s="6"/>
      <c r="J291" s="6"/>
    </row>
    <row r="292" spans="1:10" hidden="1" x14ac:dyDescent="0.25">
      <c r="A292" s="1">
        <v>2033</v>
      </c>
      <c r="B292" s="1" t="s">
        <v>3</v>
      </c>
      <c r="C292" s="1">
        <v>0</v>
      </c>
      <c r="D292" s="1">
        <v>143.435092</v>
      </c>
      <c r="E292" s="1" t="s">
        <v>8</v>
      </c>
      <c r="F292" s="1"/>
      <c r="G292" s="1"/>
      <c r="H292" s="1"/>
      <c r="I292" s="6"/>
      <c r="J292" s="6"/>
    </row>
    <row r="293" spans="1:10" hidden="1" x14ac:dyDescent="0.25">
      <c r="A293" s="1">
        <v>2034</v>
      </c>
      <c r="B293" s="1" t="s">
        <v>3</v>
      </c>
      <c r="C293" s="1">
        <v>0</v>
      </c>
      <c r="D293" s="1">
        <v>350.80435299999999</v>
      </c>
      <c r="E293" s="1" t="s">
        <v>8</v>
      </c>
      <c r="F293" s="1"/>
      <c r="G293" s="1"/>
      <c r="H293" s="1"/>
      <c r="I293" s="6"/>
      <c r="J293" s="6"/>
    </row>
    <row r="294" spans="1:10" hidden="1" x14ac:dyDescent="0.25">
      <c r="A294" s="1">
        <v>2035</v>
      </c>
      <c r="B294" s="1" t="s">
        <v>3</v>
      </c>
      <c r="C294" s="1">
        <v>0</v>
      </c>
      <c r="D294" s="1">
        <v>369.57959199999999</v>
      </c>
      <c r="E294" s="1" t="s">
        <v>8</v>
      </c>
      <c r="F294" s="1"/>
      <c r="G294" s="1"/>
      <c r="H294" s="1"/>
      <c r="I294" s="6"/>
      <c r="J294" s="6"/>
    </row>
    <row r="295" spans="1:10" hidden="1" x14ac:dyDescent="0.25">
      <c r="A295" s="1">
        <v>2036</v>
      </c>
      <c r="B295" s="1" t="s">
        <v>3</v>
      </c>
      <c r="C295" s="1">
        <v>0</v>
      </c>
      <c r="D295" s="1">
        <v>810.04866300000003</v>
      </c>
      <c r="E295" s="1" t="s">
        <v>8</v>
      </c>
      <c r="F295" s="1"/>
      <c r="G295" s="1"/>
      <c r="H295" s="1"/>
      <c r="I295" s="6"/>
      <c r="J295" s="6"/>
    </row>
    <row r="296" spans="1:10" hidden="1" x14ac:dyDescent="0.25">
      <c r="A296" s="1">
        <v>2037</v>
      </c>
      <c r="B296" s="1" t="s">
        <v>3</v>
      </c>
      <c r="C296" s="1">
        <v>0</v>
      </c>
      <c r="D296" s="1">
        <v>270.00117</v>
      </c>
      <c r="E296" s="1" t="s">
        <v>8</v>
      </c>
      <c r="F296" s="1"/>
      <c r="G296" s="1"/>
      <c r="H296" s="1"/>
      <c r="I296" s="6"/>
      <c r="J296" s="6"/>
    </row>
    <row r="297" spans="1:10" hidden="1" x14ac:dyDescent="0.25">
      <c r="A297" s="1">
        <v>2040</v>
      </c>
      <c r="B297" s="1" t="s">
        <v>3</v>
      </c>
      <c r="C297" s="1">
        <v>0</v>
      </c>
      <c r="D297" s="1">
        <v>485.73370799999998</v>
      </c>
      <c r="E297" s="1" t="s">
        <v>8</v>
      </c>
      <c r="F297" s="1"/>
      <c r="G297" s="1"/>
      <c r="H297" s="1"/>
      <c r="I297" s="6"/>
      <c r="J297" s="6"/>
    </row>
    <row r="298" spans="1:10" hidden="1" x14ac:dyDescent="0.25">
      <c r="A298" s="1">
        <v>2041</v>
      </c>
      <c r="B298" s="1" t="s">
        <v>3</v>
      </c>
      <c r="C298" s="1">
        <v>0</v>
      </c>
      <c r="D298" s="1">
        <v>157.97347600000001</v>
      </c>
      <c r="E298" s="1" t="s">
        <v>8</v>
      </c>
      <c r="F298" s="1"/>
      <c r="G298" s="1"/>
      <c r="H298" s="1"/>
      <c r="I298" s="6"/>
      <c r="J298" s="6"/>
    </row>
    <row r="299" spans="1:10" hidden="1" x14ac:dyDescent="0.25">
      <c r="A299" s="1">
        <v>2042</v>
      </c>
      <c r="B299" s="1" t="s">
        <v>3</v>
      </c>
      <c r="C299" s="1">
        <v>0</v>
      </c>
      <c r="D299" s="1">
        <v>375.325221</v>
      </c>
      <c r="E299" s="1" t="s">
        <v>8</v>
      </c>
      <c r="F299" s="1"/>
      <c r="G299" s="1"/>
      <c r="H299" s="1"/>
      <c r="I299" s="6"/>
      <c r="J299" s="6"/>
    </row>
    <row r="300" spans="1:10" hidden="1" x14ac:dyDescent="0.25">
      <c r="A300" s="1">
        <v>2044</v>
      </c>
      <c r="B300" s="1" t="s">
        <v>3</v>
      </c>
      <c r="C300" s="1">
        <v>0</v>
      </c>
      <c r="D300" s="1">
        <v>912.35376499999995</v>
      </c>
      <c r="E300" s="1" t="s">
        <v>8</v>
      </c>
      <c r="F300" s="1"/>
      <c r="G300" s="1"/>
      <c r="H300" s="1"/>
      <c r="I300" s="6"/>
      <c r="J300" s="6"/>
    </row>
    <row r="301" spans="1:10" hidden="1" x14ac:dyDescent="0.25">
      <c r="A301" s="1">
        <v>2045</v>
      </c>
      <c r="B301" s="1" t="s">
        <v>3</v>
      </c>
      <c r="C301" s="1">
        <v>0</v>
      </c>
      <c r="D301" s="1">
        <v>199.72974500000001</v>
      </c>
      <c r="E301" s="1" t="s">
        <v>8</v>
      </c>
      <c r="F301" s="1"/>
      <c r="G301" s="1"/>
      <c r="H301" s="1"/>
      <c r="I301" s="6"/>
      <c r="J301" s="6"/>
    </row>
    <row r="302" spans="1:10" hidden="1" x14ac:dyDescent="0.25">
      <c r="A302" s="1">
        <v>2046</v>
      </c>
      <c r="B302" s="1" t="s">
        <v>3</v>
      </c>
      <c r="C302" s="1">
        <v>0</v>
      </c>
      <c r="D302" s="1">
        <v>256.38754699999998</v>
      </c>
      <c r="E302" s="1" t="s">
        <v>8</v>
      </c>
      <c r="F302" s="1"/>
      <c r="G302" s="1"/>
      <c r="H302" s="1"/>
      <c r="I302" s="6"/>
      <c r="J302" s="6"/>
    </row>
    <row r="303" spans="1:10" hidden="1" x14ac:dyDescent="0.25">
      <c r="A303" s="1">
        <v>2047</v>
      </c>
      <c r="B303" s="1" t="s">
        <v>3</v>
      </c>
      <c r="C303" s="1">
        <v>0</v>
      </c>
      <c r="D303" s="1">
        <v>113.024647</v>
      </c>
      <c r="E303" s="1" t="s">
        <v>8</v>
      </c>
      <c r="F303" s="1"/>
      <c r="G303" s="1"/>
      <c r="H303" s="1"/>
      <c r="I303" s="6"/>
      <c r="J303" s="6"/>
    </row>
    <row r="304" spans="1:10" hidden="1" x14ac:dyDescent="0.25">
      <c r="A304" s="1">
        <v>2048</v>
      </c>
      <c r="B304" s="1" t="s">
        <v>3</v>
      </c>
      <c r="C304" s="1">
        <v>0</v>
      </c>
      <c r="D304" s="1">
        <v>141.57996900000001</v>
      </c>
      <c r="E304" s="1" t="s">
        <v>8</v>
      </c>
      <c r="F304" s="1"/>
      <c r="G304" s="1"/>
      <c r="H304" s="1"/>
      <c r="I304" s="6"/>
      <c r="J304" s="6"/>
    </row>
    <row r="305" spans="1:10" hidden="1" x14ac:dyDescent="0.25">
      <c r="A305" s="1">
        <v>2049</v>
      </c>
      <c r="B305" s="1" t="s">
        <v>3</v>
      </c>
      <c r="C305" s="1">
        <v>0</v>
      </c>
      <c r="D305" s="1">
        <v>202.33304100000001</v>
      </c>
      <c r="E305" s="1" t="s">
        <v>8</v>
      </c>
      <c r="F305" s="1"/>
      <c r="G305" s="1"/>
      <c r="H305" s="1"/>
      <c r="I305" s="6"/>
      <c r="J305" s="6"/>
    </row>
    <row r="306" spans="1:10" hidden="1" x14ac:dyDescent="0.25">
      <c r="A306" s="1">
        <v>2050</v>
      </c>
      <c r="B306" s="1" t="s">
        <v>3</v>
      </c>
      <c r="C306" s="1">
        <v>0</v>
      </c>
      <c r="D306" s="1">
        <v>185.82726500000001</v>
      </c>
      <c r="E306" s="1" t="s">
        <v>8</v>
      </c>
      <c r="F306" s="1"/>
      <c r="G306" s="1"/>
      <c r="H306" s="1"/>
      <c r="I306" s="6"/>
      <c r="J306" s="6"/>
    </row>
    <row r="307" spans="1:10" hidden="1" x14ac:dyDescent="0.25">
      <c r="A307" s="1">
        <v>2051</v>
      </c>
      <c r="B307" s="1" t="s">
        <v>3</v>
      </c>
      <c r="C307" s="1">
        <v>0</v>
      </c>
      <c r="D307" s="1">
        <v>333.38825400000002</v>
      </c>
      <c r="E307" s="1" t="s">
        <v>8</v>
      </c>
      <c r="F307" s="1"/>
      <c r="G307" s="1"/>
      <c r="H307" s="1"/>
      <c r="I307" s="6"/>
      <c r="J307" s="6"/>
    </row>
    <row r="308" spans="1:10" hidden="1" x14ac:dyDescent="0.25">
      <c r="A308" s="1">
        <v>2052</v>
      </c>
      <c r="B308" s="1" t="s">
        <v>3</v>
      </c>
      <c r="C308" s="1">
        <v>0</v>
      </c>
      <c r="D308" s="1">
        <v>193.11194499999999</v>
      </c>
      <c r="E308" s="1" t="s">
        <v>8</v>
      </c>
      <c r="F308" s="1"/>
      <c r="G308" s="1"/>
      <c r="H308" s="1"/>
      <c r="I308" s="6"/>
      <c r="J308" s="6"/>
    </row>
    <row r="309" spans="1:10" hidden="1" x14ac:dyDescent="0.25">
      <c r="A309" s="1">
        <v>2053</v>
      </c>
      <c r="B309" s="1" t="s">
        <v>3</v>
      </c>
      <c r="C309" s="1">
        <v>0</v>
      </c>
      <c r="D309" s="1">
        <v>186.20528999999999</v>
      </c>
      <c r="E309" s="1" t="s">
        <v>8</v>
      </c>
      <c r="F309" s="1"/>
      <c r="G309" s="1"/>
      <c r="H309" s="1"/>
      <c r="I309" s="6"/>
      <c r="J309" s="6"/>
    </row>
    <row r="310" spans="1:10" hidden="1" x14ac:dyDescent="0.25">
      <c r="A310" s="1">
        <v>2054</v>
      </c>
      <c r="B310" s="1" t="s">
        <v>3</v>
      </c>
      <c r="C310" s="1">
        <v>0</v>
      </c>
      <c r="D310" s="1">
        <v>198.19769400000001</v>
      </c>
      <c r="E310" s="1" t="s">
        <v>8</v>
      </c>
      <c r="F310" s="1"/>
      <c r="G310" s="1"/>
      <c r="H310" s="1"/>
      <c r="I310" s="6"/>
      <c r="J310" s="6"/>
    </row>
    <row r="311" spans="1:10" hidden="1" x14ac:dyDescent="0.25">
      <c r="A311" s="1">
        <v>2055</v>
      </c>
      <c r="B311" s="1" t="s">
        <v>3</v>
      </c>
      <c r="C311" s="1">
        <v>0</v>
      </c>
      <c r="D311" s="1">
        <v>141.46402399999999</v>
      </c>
      <c r="E311" s="1" t="s">
        <v>8</v>
      </c>
      <c r="F311" s="1"/>
      <c r="G311" s="1"/>
      <c r="H311" s="1"/>
      <c r="I311" s="6"/>
      <c r="J311" s="6"/>
    </row>
    <row r="312" spans="1:10" hidden="1" x14ac:dyDescent="0.25">
      <c r="A312" s="1">
        <v>2056</v>
      </c>
      <c r="B312" s="1" t="s">
        <v>3</v>
      </c>
      <c r="C312" s="1">
        <v>0</v>
      </c>
      <c r="D312" s="1">
        <v>317.67676699999998</v>
      </c>
      <c r="E312" s="1" t="s">
        <v>8</v>
      </c>
      <c r="F312" s="1"/>
      <c r="G312" s="1"/>
      <c r="H312" s="1"/>
      <c r="I312" s="6"/>
      <c r="J312" s="6"/>
    </row>
    <row r="313" spans="1:10" hidden="1" x14ac:dyDescent="0.25">
      <c r="A313" s="1">
        <v>2057</v>
      </c>
      <c r="B313" s="1" t="s">
        <v>3</v>
      </c>
      <c r="C313" s="1">
        <v>0</v>
      </c>
      <c r="D313" s="1">
        <v>264.07842900000003</v>
      </c>
      <c r="E313" s="1" t="s">
        <v>8</v>
      </c>
      <c r="F313" s="1"/>
      <c r="G313" s="1"/>
      <c r="H313" s="1"/>
      <c r="I313" s="6"/>
      <c r="J313" s="6"/>
    </row>
    <row r="314" spans="1:10" hidden="1" x14ac:dyDescent="0.25">
      <c r="A314" s="1">
        <v>2058</v>
      </c>
      <c r="B314" s="1" t="s">
        <v>3</v>
      </c>
      <c r="C314" s="1">
        <v>0</v>
      </c>
      <c r="D314" s="1">
        <v>301.64150799999999</v>
      </c>
      <c r="E314" s="1" t="s">
        <v>8</v>
      </c>
      <c r="F314" s="1"/>
      <c r="G314" s="1"/>
      <c r="H314" s="1"/>
      <c r="I314" s="6"/>
      <c r="J314" s="6"/>
    </row>
    <row r="315" spans="1:10" hidden="1" x14ac:dyDescent="0.25">
      <c r="A315" s="1">
        <v>2059</v>
      </c>
      <c r="B315" s="1" t="s">
        <v>3</v>
      </c>
      <c r="C315" s="1">
        <v>0</v>
      </c>
      <c r="D315" s="1">
        <v>228.00924900000001</v>
      </c>
      <c r="E315" s="1" t="s">
        <v>8</v>
      </c>
      <c r="F315" s="1"/>
      <c r="G315" s="1"/>
      <c r="H315" s="1"/>
      <c r="I315" s="6"/>
      <c r="J315" s="6"/>
    </row>
    <row r="316" spans="1:10" hidden="1" x14ac:dyDescent="0.25">
      <c r="A316" s="1">
        <v>2060</v>
      </c>
      <c r="B316" s="1" t="s">
        <v>3</v>
      </c>
      <c r="C316" s="1">
        <v>0</v>
      </c>
      <c r="D316" s="1">
        <v>49.051909000000002</v>
      </c>
      <c r="E316" s="1" t="s">
        <v>8</v>
      </c>
      <c r="F316" s="1"/>
      <c r="G316" s="1"/>
      <c r="H316" s="1"/>
      <c r="I316" s="6"/>
      <c r="J316" s="6"/>
    </row>
    <row r="317" spans="1:10" hidden="1" x14ac:dyDescent="0.25">
      <c r="A317" s="1">
        <v>2061</v>
      </c>
      <c r="B317" s="1" t="s">
        <v>3</v>
      </c>
      <c r="C317" s="1">
        <v>0</v>
      </c>
      <c r="D317" s="1">
        <v>17.367709000000001</v>
      </c>
      <c r="E317" s="1" t="s">
        <v>8</v>
      </c>
      <c r="F317" s="1"/>
      <c r="G317" s="1"/>
      <c r="H317" s="1"/>
      <c r="I317" s="6"/>
      <c r="J317" s="6"/>
    </row>
    <row r="318" spans="1:10" hidden="1" x14ac:dyDescent="0.25">
      <c r="A318" s="1">
        <v>2062</v>
      </c>
      <c r="B318" s="1" t="s">
        <v>3</v>
      </c>
      <c r="C318" s="1">
        <v>0</v>
      </c>
      <c r="D318" s="1">
        <v>7.3953319999999998</v>
      </c>
      <c r="E318" s="1" t="s">
        <v>8</v>
      </c>
      <c r="F318" s="1"/>
      <c r="G318" s="1"/>
      <c r="H318" s="1"/>
      <c r="I318" s="6"/>
      <c r="J318" s="6"/>
    </row>
    <row r="319" spans="1:10" hidden="1" x14ac:dyDescent="0.25">
      <c r="A319" s="1">
        <v>2063</v>
      </c>
      <c r="B319" s="1" t="s">
        <v>3</v>
      </c>
      <c r="C319" s="1">
        <v>0</v>
      </c>
      <c r="D319" s="1">
        <v>34.160066999999998</v>
      </c>
      <c r="E319" s="1" t="s">
        <v>8</v>
      </c>
      <c r="F319" s="1"/>
      <c r="G319" s="1"/>
      <c r="H319" s="1"/>
      <c r="I319" s="6"/>
      <c r="J319" s="6"/>
    </row>
    <row r="320" spans="1:10" hidden="1" x14ac:dyDescent="0.25">
      <c r="A320" s="1">
        <v>2064</v>
      </c>
      <c r="B320" s="1" t="s">
        <v>3</v>
      </c>
      <c r="C320" s="1">
        <v>0</v>
      </c>
      <c r="D320" s="1">
        <v>194.37097800000001</v>
      </c>
      <c r="E320" s="1" t="s">
        <v>8</v>
      </c>
      <c r="F320" s="1"/>
      <c r="G320" s="1"/>
      <c r="H320" s="1"/>
      <c r="I320" s="6"/>
      <c r="J320" s="6"/>
    </row>
    <row r="321" spans="1:13" hidden="1" x14ac:dyDescent="0.25">
      <c r="A321" s="1">
        <v>2065</v>
      </c>
      <c r="B321" s="1" t="s">
        <v>3</v>
      </c>
      <c r="C321" s="1">
        <v>0</v>
      </c>
      <c r="D321" s="1">
        <v>275.67154399999998</v>
      </c>
      <c r="E321" s="1" t="s">
        <v>8</v>
      </c>
      <c r="F321" s="1"/>
      <c r="G321" s="1"/>
      <c r="H321" s="1"/>
      <c r="I321" s="6"/>
      <c r="J321" s="6"/>
    </row>
    <row r="322" spans="1:13" hidden="1" x14ac:dyDescent="0.25">
      <c r="A322" s="1">
        <v>2066</v>
      </c>
      <c r="B322" s="1" t="s">
        <v>3</v>
      </c>
      <c r="C322" s="1">
        <v>0</v>
      </c>
      <c r="D322" s="1">
        <v>388.07096300000001</v>
      </c>
      <c r="E322" s="1" t="s">
        <v>8</v>
      </c>
      <c r="F322" s="1"/>
      <c r="G322" s="1"/>
      <c r="H322" s="1"/>
      <c r="I322" s="6"/>
      <c r="J322" s="6"/>
    </row>
    <row r="323" spans="1:13" hidden="1" x14ac:dyDescent="0.25">
      <c r="A323" s="1">
        <v>2067</v>
      </c>
      <c r="B323" s="1" t="s">
        <v>3</v>
      </c>
      <c r="C323" s="1">
        <v>0</v>
      </c>
      <c r="D323" s="1">
        <v>298.31523900000002</v>
      </c>
      <c r="E323" s="1" t="s">
        <v>8</v>
      </c>
      <c r="F323" s="1"/>
      <c r="G323" s="1"/>
      <c r="H323" s="1"/>
      <c r="I323" s="6"/>
      <c r="J323" s="6"/>
    </row>
    <row r="324" spans="1:13" hidden="1" x14ac:dyDescent="0.25">
      <c r="A324" s="1">
        <v>2068</v>
      </c>
      <c r="B324" s="1" t="s">
        <v>3</v>
      </c>
      <c r="C324" s="1">
        <v>0</v>
      </c>
      <c r="D324" s="1">
        <v>46.186247999999999</v>
      </c>
      <c r="E324" s="1" t="s">
        <v>8</v>
      </c>
      <c r="F324" s="1"/>
      <c r="G324" s="1"/>
      <c r="H324" s="1"/>
      <c r="I324" s="6"/>
      <c r="J324" s="6"/>
    </row>
    <row r="325" spans="1:13" hidden="1" x14ac:dyDescent="0.25">
      <c r="A325" s="1">
        <v>2069</v>
      </c>
      <c r="B325" s="1" t="s">
        <v>3</v>
      </c>
      <c r="C325" s="1">
        <v>0</v>
      </c>
      <c r="D325" s="1">
        <v>21.215599999999998</v>
      </c>
      <c r="E325" s="1" t="s">
        <v>8</v>
      </c>
      <c r="F325" s="1"/>
      <c r="G325" s="1"/>
      <c r="H325" s="1"/>
      <c r="I325" s="6"/>
      <c r="J325" s="6"/>
    </row>
    <row r="326" spans="1:13" hidden="1" x14ac:dyDescent="0.25">
      <c r="A326" s="1">
        <v>2072</v>
      </c>
      <c r="B326" s="1" t="s">
        <v>3</v>
      </c>
      <c r="C326" s="1">
        <v>0</v>
      </c>
      <c r="D326" s="1">
        <v>373.00649299999998</v>
      </c>
      <c r="E326" s="1" t="s">
        <v>8</v>
      </c>
      <c r="F326" s="1"/>
      <c r="G326" s="1"/>
      <c r="H326" s="1"/>
      <c r="I326" s="6"/>
      <c r="J326" s="6"/>
    </row>
    <row r="327" spans="1:13" hidden="1" x14ac:dyDescent="0.25">
      <c r="A327" s="1">
        <v>2073</v>
      </c>
      <c r="B327" s="1" t="s">
        <v>3</v>
      </c>
      <c r="C327" s="1">
        <v>0</v>
      </c>
      <c r="D327" s="1">
        <v>184.621872</v>
      </c>
      <c r="E327" s="1" t="s">
        <v>8</v>
      </c>
      <c r="F327" s="1"/>
      <c r="G327" s="1"/>
      <c r="H327" s="1"/>
      <c r="I327" s="6"/>
      <c r="J327" s="6"/>
    </row>
    <row r="328" spans="1:13" hidden="1" x14ac:dyDescent="0.25">
      <c r="A328" s="1">
        <v>996</v>
      </c>
      <c r="B328" s="1" t="s">
        <v>3</v>
      </c>
      <c r="C328" s="1">
        <v>0</v>
      </c>
      <c r="D328" s="1">
        <v>134.056048</v>
      </c>
      <c r="E328" s="1" t="s">
        <v>13</v>
      </c>
      <c r="F328" s="1"/>
      <c r="G328" s="1"/>
      <c r="H328" s="1"/>
      <c r="I328" s="6"/>
      <c r="J328" s="6"/>
    </row>
    <row r="329" spans="1:13" hidden="1" x14ac:dyDescent="0.25">
      <c r="A329" s="1">
        <v>1318</v>
      </c>
      <c r="B329" s="1" t="s">
        <v>3</v>
      </c>
      <c r="C329" s="1">
        <v>0</v>
      </c>
      <c r="D329" s="1">
        <v>60.411245999999998</v>
      </c>
      <c r="E329" s="1" t="s">
        <v>13</v>
      </c>
      <c r="F329" s="1"/>
      <c r="G329" s="1"/>
      <c r="H329" s="1"/>
      <c r="I329" s="6"/>
      <c r="J329" s="6"/>
    </row>
    <row r="330" spans="1:13" x14ac:dyDescent="0.25">
      <c r="A330" s="1">
        <v>983</v>
      </c>
      <c r="B330" s="1" t="s">
        <v>3</v>
      </c>
      <c r="C330" s="1">
        <v>0</v>
      </c>
      <c r="D330" s="1">
        <v>1265.1882519999999</v>
      </c>
      <c r="E330" s="1" t="s">
        <v>9</v>
      </c>
      <c r="F330" s="74">
        <f>K330</f>
        <v>5786.181818181818</v>
      </c>
      <c r="G330" s="48">
        <f>(D330*1.8)/F330</f>
        <v>0.39358231821266965</v>
      </c>
      <c r="H330" s="1" t="str">
        <f>IF(G330&gt;2,"Tinggi",IF(AND(G330&gt;1.8,G330&lt;2),"Sedang",IF(AND(G330&gt;0,G330&lt;1.8),"Rendah","Rendah")))</f>
        <v>Rendah</v>
      </c>
      <c r="I330" s="57"/>
      <c r="J330" s="57"/>
      <c r="K330" s="74">
        <f>SUM(L330:M330)</f>
        <v>5786.181818181818</v>
      </c>
      <c r="L330" s="74">
        <f>M330/33</f>
        <v>170.18181818181819</v>
      </c>
      <c r="M330" s="1">
        <f>72*78</f>
        <v>5616</v>
      </c>
    </row>
    <row r="331" spans="1:13" x14ac:dyDescent="0.25">
      <c r="A331" s="1">
        <v>984</v>
      </c>
      <c r="B331" s="1" t="s">
        <v>3</v>
      </c>
      <c r="C331" s="1">
        <v>0</v>
      </c>
      <c r="D331" s="1">
        <v>1167.0890280000001</v>
      </c>
      <c r="E331" s="1" t="s">
        <v>9</v>
      </c>
      <c r="F331" s="74">
        <f t="shared" ref="F331:F394" si="0">K331</f>
        <v>3662.7272727272725</v>
      </c>
      <c r="G331" s="48">
        <f t="shared" ref="G331:G394" si="1">(D331*1.8)/F331</f>
        <v>0.57355082537602387</v>
      </c>
      <c r="H331" s="1" t="str">
        <f t="shared" ref="H331:H394" si="2">IF(G331&gt;2,"Tinggi",IF(AND(G331&gt;1.8,G331&lt;2),"Sedang",IF(AND(G331&gt;0,G331&lt;1.8),"Rendah","Rendah")))</f>
        <v>Rendah</v>
      </c>
      <c r="I331" s="57"/>
      <c r="J331" s="57"/>
      <c r="K331" s="74">
        <f t="shared" ref="K331:K394" si="3">SUM(L331:M331)</f>
        <v>3662.7272727272725</v>
      </c>
      <c r="L331" s="74">
        <f t="shared" ref="L331:L394" si="4">M331/33</f>
        <v>107.72727272727273</v>
      </c>
      <c r="M331" s="1">
        <f>79*45</f>
        <v>3555</v>
      </c>
    </row>
    <row r="332" spans="1:13" x14ac:dyDescent="0.25">
      <c r="A332" s="1">
        <v>985</v>
      </c>
      <c r="B332" s="1" t="s">
        <v>3</v>
      </c>
      <c r="C332" s="1">
        <v>0</v>
      </c>
      <c r="D332" s="1">
        <v>538.85962800000004</v>
      </c>
      <c r="E332" s="1" t="s">
        <v>9</v>
      </c>
      <c r="F332" s="74">
        <f t="shared" si="0"/>
        <v>3425.757575757576</v>
      </c>
      <c r="G332" s="48">
        <f t="shared" si="1"/>
        <v>0.28313367450862448</v>
      </c>
      <c r="H332" s="1" t="str">
        <f t="shared" si="2"/>
        <v>Rendah</v>
      </c>
      <c r="I332" s="57"/>
      <c r="J332" s="57"/>
      <c r="K332" s="74">
        <f t="shared" si="3"/>
        <v>3425.757575757576</v>
      </c>
      <c r="L332" s="74">
        <f t="shared" si="4"/>
        <v>100.75757575757575</v>
      </c>
      <c r="M332" s="1">
        <f>35*95</f>
        <v>3325</v>
      </c>
    </row>
    <row r="333" spans="1:13" x14ac:dyDescent="0.25">
      <c r="A333" s="1">
        <v>986</v>
      </c>
      <c r="B333" s="1" t="s">
        <v>3</v>
      </c>
      <c r="C333" s="1">
        <v>0</v>
      </c>
      <c r="D333" s="1">
        <v>1341.359211</v>
      </c>
      <c r="E333" s="1" t="s">
        <v>9</v>
      </c>
      <c r="F333" s="74">
        <f t="shared" si="0"/>
        <v>1038.5454545454545</v>
      </c>
      <c r="G333" s="48">
        <f t="shared" si="1"/>
        <v>2.3248347669642859</v>
      </c>
      <c r="H333" s="1" t="str">
        <f t="shared" si="2"/>
        <v>Tinggi</v>
      </c>
      <c r="I333" s="57"/>
      <c r="J333" s="57"/>
      <c r="K333" s="74">
        <f t="shared" si="3"/>
        <v>1038.5454545454545</v>
      </c>
      <c r="L333" s="74">
        <f t="shared" si="4"/>
        <v>30.545454545454547</v>
      </c>
      <c r="M333" s="1">
        <f>28*36</f>
        <v>1008</v>
      </c>
    </row>
    <row r="334" spans="1:13" x14ac:dyDescent="0.25">
      <c r="A334" s="1">
        <v>987</v>
      </c>
      <c r="B334" s="1" t="s">
        <v>3</v>
      </c>
      <c r="C334" s="1">
        <v>0</v>
      </c>
      <c r="D334" s="1">
        <v>561.30245300000001</v>
      </c>
      <c r="E334" s="1" t="s">
        <v>9</v>
      </c>
      <c r="F334" s="74">
        <f t="shared" si="0"/>
        <v>1254.909090909091</v>
      </c>
      <c r="G334" s="48">
        <f t="shared" si="1"/>
        <v>0.80511363151260495</v>
      </c>
      <c r="H334" s="1" t="str">
        <f t="shared" si="2"/>
        <v>Rendah</v>
      </c>
      <c r="I334" s="57"/>
      <c r="J334" s="57"/>
      <c r="K334" s="74">
        <f t="shared" si="3"/>
        <v>1254.909090909091</v>
      </c>
      <c r="L334" s="74">
        <f t="shared" si="4"/>
        <v>36.909090909090907</v>
      </c>
      <c r="M334" s="1">
        <f>29*42</f>
        <v>1218</v>
      </c>
    </row>
    <row r="335" spans="1:13" x14ac:dyDescent="0.25">
      <c r="A335" s="1">
        <v>988</v>
      </c>
      <c r="B335" s="1" t="s">
        <v>3</v>
      </c>
      <c r="C335" s="1">
        <v>0</v>
      </c>
      <c r="D335" s="1">
        <v>119.035856</v>
      </c>
      <c r="E335" s="1" t="s">
        <v>9</v>
      </c>
      <c r="F335" s="74">
        <f t="shared" si="0"/>
        <v>1820.5454545454545</v>
      </c>
      <c r="G335" s="48">
        <f t="shared" si="1"/>
        <v>0.11769249719364826</v>
      </c>
      <c r="H335" s="1" t="str">
        <f t="shared" si="2"/>
        <v>Rendah</v>
      </c>
      <c r="I335" s="57"/>
      <c r="J335" s="57"/>
      <c r="K335" s="74">
        <f t="shared" si="3"/>
        <v>1820.5454545454545</v>
      </c>
      <c r="L335" s="74">
        <f t="shared" si="4"/>
        <v>53.545454545454547</v>
      </c>
      <c r="M335" s="1">
        <f>57*31</f>
        <v>1767</v>
      </c>
    </row>
    <row r="336" spans="1:13" x14ac:dyDescent="0.25">
      <c r="A336" s="1">
        <v>989</v>
      </c>
      <c r="B336" s="1" t="s">
        <v>3</v>
      </c>
      <c r="C336" s="1">
        <v>0</v>
      </c>
      <c r="D336" s="1">
        <v>45.279862999999999</v>
      </c>
      <c r="E336" s="1" t="s">
        <v>9</v>
      </c>
      <c r="F336" s="74">
        <f t="shared" si="0"/>
        <v>1446.5454545454545</v>
      </c>
      <c r="G336" s="48">
        <f t="shared" si="1"/>
        <v>5.6343720927601808E-2</v>
      </c>
      <c r="H336" s="1" t="str">
        <f t="shared" si="2"/>
        <v>Rendah</v>
      </c>
      <c r="I336" s="57"/>
      <c r="J336" s="57"/>
      <c r="K336" s="74">
        <f t="shared" si="3"/>
        <v>1446.5454545454545</v>
      </c>
      <c r="L336" s="74">
        <f t="shared" si="4"/>
        <v>42.545454545454547</v>
      </c>
      <c r="M336" s="1">
        <f>36*39</f>
        <v>1404</v>
      </c>
    </row>
    <row r="337" spans="1:13" x14ac:dyDescent="0.25">
      <c r="A337" s="1">
        <v>990</v>
      </c>
      <c r="B337" s="1" t="s">
        <v>3</v>
      </c>
      <c r="C337" s="1">
        <v>0</v>
      </c>
      <c r="D337" s="1">
        <v>60.181572000000003</v>
      </c>
      <c r="E337" s="1" t="s">
        <v>9</v>
      </c>
      <c r="F337" s="74">
        <f t="shared" si="0"/>
        <v>1985.3939393939395</v>
      </c>
      <c r="G337" s="48">
        <f t="shared" si="1"/>
        <v>5.4561881876736169E-2</v>
      </c>
      <c r="H337" s="1" t="str">
        <f t="shared" si="2"/>
        <v>Rendah</v>
      </c>
      <c r="I337" s="57"/>
      <c r="J337" s="57"/>
      <c r="K337" s="74">
        <f t="shared" si="3"/>
        <v>1985.3939393939395</v>
      </c>
      <c r="L337" s="74">
        <f t="shared" si="4"/>
        <v>58.393939393939391</v>
      </c>
      <c r="M337" s="1">
        <f>47*41</f>
        <v>1927</v>
      </c>
    </row>
    <row r="338" spans="1:13" x14ac:dyDescent="0.25">
      <c r="A338" s="1">
        <v>991</v>
      </c>
      <c r="B338" s="1" t="s">
        <v>3</v>
      </c>
      <c r="C338" s="1">
        <v>0</v>
      </c>
      <c r="D338" s="1">
        <v>34.456974000000002</v>
      </c>
      <c r="E338" s="1" t="s">
        <v>9</v>
      </c>
      <c r="F338" s="74">
        <f t="shared" si="0"/>
        <v>695.4545454545455</v>
      </c>
      <c r="G338" s="48">
        <f t="shared" si="1"/>
        <v>8.9182756235294119E-2</v>
      </c>
      <c r="H338" s="1" t="str">
        <f t="shared" si="2"/>
        <v>Rendah</v>
      </c>
      <c r="I338" s="57"/>
      <c r="J338" s="57"/>
      <c r="K338" s="74">
        <f t="shared" si="3"/>
        <v>695.4545454545455</v>
      </c>
      <c r="L338" s="74">
        <f t="shared" si="4"/>
        <v>20.454545454545453</v>
      </c>
      <c r="M338" s="1">
        <f>45*15</f>
        <v>675</v>
      </c>
    </row>
    <row r="339" spans="1:13" x14ac:dyDescent="0.25">
      <c r="A339" s="1">
        <v>992</v>
      </c>
      <c r="B339" s="1" t="s">
        <v>3</v>
      </c>
      <c r="C339" s="1">
        <v>0</v>
      </c>
      <c r="D339" s="1">
        <v>276.81646999999998</v>
      </c>
      <c r="E339" s="1" t="s">
        <v>9</v>
      </c>
      <c r="F339" s="74">
        <f t="shared" si="0"/>
        <v>47203.333333333336</v>
      </c>
      <c r="G339" s="48">
        <f t="shared" si="1"/>
        <v>1.0555814829461194E-2</v>
      </c>
      <c r="H339" s="1" t="str">
        <f t="shared" si="2"/>
        <v>Rendah</v>
      </c>
      <c r="I339" s="57"/>
      <c r="J339" s="57"/>
      <c r="K339" s="74">
        <f t="shared" si="3"/>
        <v>47203.333333333336</v>
      </c>
      <c r="L339" s="74">
        <f t="shared" si="4"/>
        <v>1388.3333333333333</v>
      </c>
      <c r="M339" s="1">
        <f>45815</f>
        <v>45815</v>
      </c>
    </row>
    <row r="340" spans="1:13" x14ac:dyDescent="0.25">
      <c r="A340" s="1">
        <v>993</v>
      </c>
      <c r="B340" s="1" t="s">
        <v>3</v>
      </c>
      <c r="C340" s="1">
        <v>0</v>
      </c>
      <c r="D340" s="1">
        <v>319.33307600000001</v>
      </c>
      <c r="E340" s="1" t="s">
        <v>9</v>
      </c>
      <c r="F340" s="74">
        <f t="shared" si="0"/>
        <v>1071.5151515151515</v>
      </c>
      <c r="G340" s="48">
        <f t="shared" si="1"/>
        <v>0.5364362192986426</v>
      </c>
      <c r="H340" s="1" t="str">
        <f t="shared" si="2"/>
        <v>Rendah</v>
      </c>
      <c r="I340" s="57"/>
      <c r="J340" s="57"/>
      <c r="K340" s="74">
        <f t="shared" si="3"/>
        <v>1071.5151515151515</v>
      </c>
      <c r="L340" s="74">
        <f t="shared" si="4"/>
        <v>31.515151515151516</v>
      </c>
      <c r="M340" s="1">
        <f>26*40</f>
        <v>1040</v>
      </c>
    </row>
    <row r="341" spans="1:13" x14ac:dyDescent="0.25">
      <c r="A341" s="1">
        <v>994</v>
      </c>
      <c r="B341" s="1" t="s">
        <v>3</v>
      </c>
      <c r="C341" s="1">
        <v>0</v>
      </c>
      <c r="D341" s="1">
        <v>266.36478</v>
      </c>
      <c r="E341" s="1" t="s">
        <v>9</v>
      </c>
      <c r="F341" s="74">
        <f t="shared" si="0"/>
        <v>1254.909090909091</v>
      </c>
      <c r="G341" s="48">
        <f t="shared" si="1"/>
        <v>0.38206481048971314</v>
      </c>
      <c r="H341" s="1" t="str">
        <f t="shared" si="2"/>
        <v>Rendah</v>
      </c>
      <c r="I341" s="57"/>
      <c r="J341" s="57"/>
      <c r="K341" s="74">
        <f t="shared" si="3"/>
        <v>1254.909090909091</v>
      </c>
      <c r="L341" s="74">
        <f t="shared" si="4"/>
        <v>36.909090909090907</v>
      </c>
      <c r="M341" s="1">
        <f>42*29</f>
        <v>1218</v>
      </c>
    </row>
    <row r="342" spans="1:13" x14ac:dyDescent="0.25">
      <c r="A342" s="1">
        <v>995</v>
      </c>
      <c r="B342" s="1" t="s">
        <v>3</v>
      </c>
      <c r="C342" s="1">
        <v>0</v>
      </c>
      <c r="D342" s="1">
        <v>514.62706500000002</v>
      </c>
      <c r="E342" s="1" t="s">
        <v>9</v>
      </c>
      <c r="F342" s="74">
        <f t="shared" si="0"/>
        <v>1098.3030303030303</v>
      </c>
      <c r="G342" s="48">
        <f t="shared" si="1"/>
        <v>0.84341815641209594</v>
      </c>
      <c r="H342" s="1" t="str">
        <f t="shared" si="2"/>
        <v>Rendah</v>
      </c>
      <c r="I342" s="57"/>
      <c r="J342" s="57"/>
      <c r="K342" s="74">
        <f t="shared" si="3"/>
        <v>1098.3030303030303</v>
      </c>
      <c r="L342" s="74">
        <f t="shared" si="4"/>
        <v>32.303030303030305</v>
      </c>
      <c r="M342" s="1">
        <f>26*41</f>
        <v>1066</v>
      </c>
    </row>
    <row r="343" spans="1:13" x14ac:dyDescent="0.25">
      <c r="A343" s="1">
        <v>997</v>
      </c>
      <c r="B343" s="1" t="s">
        <v>3</v>
      </c>
      <c r="C343" s="1">
        <v>0</v>
      </c>
      <c r="D343" s="1">
        <v>836.47103200000004</v>
      </c>
      <c r="E343" s="1" t="s">
        <v>9</v>
      </c>
      <c r="F343" s="74">
        <f t="shared" si="0"/>
        <v>1817.4545454545455</v>
      </c>
      <c r="G343" s="48">
        <f t="shared" si="1"/>
        <v>0.8284376967587036</v>
      </c>
      <c r="H343" s="1" t="str">
        <f t="shared" si="2"/>
        <v>Rendah</v>
      </c>
      <c r="I343" s="57"/>
      <c r="J343" s="57"/>
      <c r="K343" s="74">
        <f t="shared" si="3"/>
        <v>1817.4545454545455</v>
      </c>
      <c r="L343" s="74">
        <f t="shared" si="4"/>
        <v>53.454545454545453</v>
      </c>
      <c r="M343" s="1">
        <f>49*36</f>
        <v>1764</v>
      </c>
    </row>
    <row r="344" spans="1:13" x14ac:dyDescent="0.25">
      <c r="A344" s="1">
        <v>998</v>
      </c>
      <c r="B344" s="1" t="s">
        <v>3</v>
      </c>
      <c r="C344" s="1">
        <v>0</v>
      </c>
      <c r="D344" s="1">
        <v>111.983328</v>
      </c>
      <c r="E344" s="1" t="s">
        <v>9</v>
      </c>
      <c r="F344" s="74">
        <f t="shared" si="0"/>
        <v>939.63636363636363</v>
      </c>
      <c r="G344" s="48">
        <f t="shared" si="1"/>
        <v>0.21451914613003095</v>
      </c>
      <c r="H344" s="1" t="str">
        <f t="shared" si="2"/>
        <v>Rendah</v>
      </c>
      <c r="I344" s="57"/>
      <c r="J344" s="57"/>
      <c r="K344" s="74">
        <f t="shared" si="3"/>
        <v>939.63636363636363</v>
      </c>
      <c r="L344" s="74">
        <f t="shared" si="4"/>
        <v>27.636363636363637</v>
      </c>
      <c r="M344" s="1">
        <f>48*19</f>
        <v>912</v>
      </c>
    </row>
    <row r="345" spans="1:13" x14ac:dyDescent="0.25">
      <c r="A345" s="1">
        <v>999</v>
      </c>
      <c r="B345" s="1" t="s">
        <v>3</v>
      </c>
      <c r="C345" s="1">
        <v>0</v>
      </c>
      <c r="D345" s="1">
        <v>399.69278000000003</v>
      </c>
      <c r="E345" s="1" t="s">
        <v>9</v>
      </c>
      <c r="F345" s="74">
        <f t="shared" si="0"/>
        <v>350.30303030303031</v>
      </c>
      <c r="G345" s="48">
        <f t="shared" si="1"/>
        <v>2.0537847000000005</v>
      </c>
      <c r="H345" s="1" t="str">
        <f t="shared" si="2"/>
        <v>Tinggi</v>
      </c>
      <c r="I345" s="57"/>
      <c r="J345" s="57"/>
      <c r="K345" s="74">
        <f t="shared" si="3"/>
        <v>350.30303030303031</v>
      </c>
      <c r="L345" s="74">
        <f t="shared" si="4"/>
        <v>10.303030303030303</v>
      </c>
      <c r="M345" s="1">
        <f>34*10</f>
        <v>340</v>
      </c>
    </row>
    <row r="346" spans="1:13" x14ac:dyDescent="0.25">
      <c r="A346" s="1">
        <v>1000</v>
      </c>
      <c r="B346" s="1" t="s">
        <v>3</v>
      </c>
      <c r="C346" s="1">
        <v>0</v>
      </c>
      <c r="D346" s="1">
        <v>124.143393</v>
      </c>
      <c r="E346" s="1" t="s">
        <v>9</v>
      </c>
      <c r="F346" s="74">
        <f t="shared" si="0"/>
        <v>630.5454545454545</v>
      </c>
      <c r="G346" s="48">
        <f t="shared" si="1"/>
        <v>0.35438857863321804</v>
      </c>
      <c r="H346" s="1" t="str">
        <f t="shared" si="2"/>
        <v>Rendah</v>
      </c>
      <c r="I346" s="57"/>
      <c r="J346" s="57"/>
      <c r="K346" s="74">
        <f t="shared" si="3"/>
        <v>630.5454545454545</v>
      </c>
      <c r="L346" s="74">
        <f t="shared" si="4"/>
        <v>18.545454545454547</v>
      </c>
      <c r="M346" s="1">
        <f>34*18</f>
        <v>612</v>
      </c>
    </row>
    <row r="347" spans="1:13" x14ac:dyDescent="0.25">
      <c r="A347" s="1">
        <v>1001</v>
      </c>
      <c r="B347" s="1" t="s">
        <v>3</v>
      </c>
      <c r="C347" s="1">
        <v>0</v>
      </c>
      <c r="D347" s="1">
        <v>413.54906299999999</v>
      </c>
      <c r="E347" s="1" t="s">
        <v>9</v>
      </c>
      <c r="F347" s="74">
        <f t="shared" si="0"/>
        <v>735.63636363636363</v>
      </c>
      <c r="G347" s="48">
        <f t="shared" si="1"/>
        <v>1.011897114112704</v>
      </c>
      <c r="H347" s="1" t="str">
        <f t="shared" si="2"/>
        <v>Rendah</v>
      </c>
      <c r="I347" s="57"/>
      <c r="J347" s="57"/>
      <c r="K347" s="74">
        <f t="shared" si="3"/>
        <v>735.63636363636363</v>
      </c>
      <c r="L347" s="74">
        <f t="shared" si="4"/>
        <v>21.636363636363637</v>
      </c>
      <c r="M347" s="1">
        <f>34*21</f>
        <v>714</v>
      </c>
    </row>
    <row r="348" spans="1:13" x14ac:dyDescent="0.25">
      <c r="A348" s="1">
        <v>1002</v>
      </c>
      <c r="B348" s="1" t="s">
        <v>3</v>
      </c>
      <c r="C348" s="1">
        <v>0</v>
      </c>
      <c r="D348" s="1">
        <v>110.29293699999999</v>
      </c>
      <c r="E348" s="1" t="s">
        <v>9</v>
      </c>
      <c r="F348" s="74">
        <f t="shared" si="0"/>
        <v>914.90909090909088</v>
      </c>
      <c r="G348" s="48">
        <f t="shared" si="1"/>
        <v>0.21699127112480127</v>
      </c>
      <c r="H348" s="1" t="str">
        <f t="shared" si="2"/>
        <v>Rendah</v>
      </c>
      <c r="I348" s="57"/>
      <c r="J348" s="57"/>
      <c r="K348" s="74">
        <f t="shared" si="3"/>
        <v>914.90909090909088</v>
      </c>
      <c r="L348" s="74">
        <f t="shared" si="4"/>
        <v>26.90909090909091</v>
      </c>
      <c r="M348" s="1">
        <f>24*37</f>
        <v>888</v>
      </c>
    </row>
    <row r="349" spans="1:13" x14ac:dyDescent="0.25">
      <c r="A349" s="1">
        <v>1003</v>
      </c>
      <c r="B349" s="1" t="s">
        <v>3</v>
      </c>
      <c r="C349" s="1">
        <v>0</v>
      </c>
      <c r="D349" s="1">
        <v>229.05147700000001</v>
      </c>
      <c r="E349" s="1" t="s">
        <v>9</v>
      </c>
      <c r="F349" s="74">
        <f t="shared" si="0"/>
        <v>334.84848484848487</v>
      </c>
      <c r="G349" s="48">
        <f t="shared" si="1"/>
        <v>1.2312812428778281</v>
      </c>
      <c r="H349" s="1" t="str">
        <f t="shared" si="2"/>
        <v>Rendah</v>
      </c>
      <c r="I349" s="57"/>
      <c r="J349" s="57"/>
      <c r="K349" s="74">
        <f t="shared" si="3"/>
        <v>334.84848484848487</v>
      </c>
      <c r="L349" s="74">
        <f t="shared" si="4"/>
        <v>9.8484848484848477</v>
      </c>
      <c r="M349" s="1">
        <f>25*13</f>
        <v>325</v>
      </c>
    </row>
    <row r="350" spans="1:13" x14ac:dyDescent="0.25">
      <c r="A350" s="1">
        <v>1004</v>
      </c>
      <c r="B350" s="1" t="s">
        <v>3</v>
      </c>
      <c r="C350" s="1">
        <v>0</v>
      </c>
      <c r="D350" s="1">
        <v>606.27501400000006</v>
      </c>
      <c r="E350" s="1" t="s">
        <v>9</v>
      </c>
      <c r="F350" s="74">
        <f t="shared" si="0"/>
        <v>772.72727272727275</v>
      </c>
      <c r="G350" s="48">
        <f t="shared" si="1"/>
        <v>1.4122641502588236</v>
      </c>
      <c r="H350" s="1" t="str">
        <f t="shared" si="2"/>
        <v>Rendah</v>
      </c>
      <c r="I350" s="57"/>
      <c r="J350" s="57"/>
      <c r="K350" s="74">
        <f t="shared" si="3"/>
        <v>772.72727272727275</v>
      </c>
      <c r="L350" s="74">
        <f t="shared" si="4"/>
        <v>22.727272727272727</v>
      </c>
      <c r="M350" s="1">
        <f>30*25</f>
        <v>750</v>
      </c>
    </row>
    <row r="351" spans="1:13" x14ac:dyDescent="0.25">
      <c r="A351" s="1">
        <v>1005</v>
      </c>
      <c r="B351" s="1" t="s">
        <v>3</v>
      </c>
      <c r="C351" s="1">
        <v>0</v>
      </c>
      <c r="D351" s="1">
        <v>236.51061000000001</v>
      </c>
      <c r="E351" s="1" t="s">
        <v>9</v>
      </c>
      <c r="F351" s="74">
        <f t="shared" si="0"/>
        <v>389.45454545454544</v>
      </c>
      <c r="G351" s="48">
        <f t="shared" si="1"/>
        <v>1.0931162647058825</v>
      </c>
      <c r="H351" s="1" t="str">
        <f t="shared" si="2"/>
        <v>Rendah</v>
      </c>
      <c r="I351" s="57"/>
      <c r="J351" s="57"/>
      <c r="K351" s="74">
        <f t="shared" si="3"/>
        <v>389.45454545454544</v>
      </c>
      <c r="L351" s="74">
        <f t="shared" si="4"/>
        <v>11.454545454545455</v>
      </c>
      <c r="M351" s="1">
        <f>14*27</f>
        <v>378</v>
      </c>
    </row>
    <row r="352" spans="1:13" x14ac:dyDescent="0.25">
      <c r="A352" s="1">
        <v>1006</v>
      </c>
      <c r="B352" s="1" t="s">
        <v>3</v>
      </c>
      <c r="C352" s="1">
        <v>0</v>
      </c>
      <c r="D352" s="1">
        <v>89.352147000000002</v>
      </c>
      <c r="E352" s="1" t="s">
        <v>9</v>
      </c>
      <c r="F352" s="74">
        <f t="shared" si="0"/>
        <v>402.84848484848487</v>
      </c>
      <c r="G352" s="48">
        <f t="shared" si="1"/>
        <v>0.39924157753873923</v>
      </c>
      <c r="H352" s="1" t="str">
        <f t="shared" si="2"/>
        <v>Rendah</v>
      </c>
      <c r="I352" s="57"/>
      <c r="J352" s="57"/>
      <c r="K352" s="74">
        <f t="shared" si="3"/>
        <v>402.84848484848487</v>
      </c>
      <c r="L352" s="74">
        <f t="shared" si="4"/>
        <v>11.848484848484848</v>
      </c>
      <c r="M352" s="1">
        <f>17*23</f>
        <v>391</v>
      </c>
    </row>
    <row r="353" spans="1:13" x14ac:dyDescent="0.25">
      <c r="A353" s="1">
        <v>1007</v>
      </c>
      <c r="B353" s="1" t="s">
        <v>3</v>
      </c>
      <c r="C353" s="1">
        <v>0</v>
      </c>
      <c r="D353" s="1">
        <v>897.46643500000005</v>
      </c>
      <c r="E353" s="1" t="s">
        <v>9</v>
      </c>
      <c r="F353" s="74">
        <f t="shared" si="0"/>
        <v>937.57575757575762</v>
      </c>
      <c r="G353" s="48">
        <f t="shared" si="1"/>
        <v>1.722996323173885</v>
      </c>
      <c r="H353" s="1" t="str">
        <f t="shared" si="2"/>
        <v>Rendah</v>
      </c>
      <c r="I353" s="57"/>
      <c r="J353" s="57"/>
      <c r="K353" s="74">
        <f t="shared" si="3"/>
        <v>937.57575757575762</v>
      </c>
      <c r="L353" s="74">
        <f t="shared" si="4"/>
        <v>27.575757575757574</v>
      </c>
      <c r="M353" s="1">
        <f>35*26</f>
        <v>910</v>
      </c>
    </row>
    <row r="354" spans="1:13" x14ac:dyDescent="0.25">
      <c r="A354" s="1">
        <v>1016</v>
      </c>
      <c r="B354" s="1" t="s">
        <v>3</v>
      </c>
      <c r="C354" s="1">
        <v>0</v>
      </c>
      <c r="D354" s="1">
        <v>1415.0882859999999</v>
      </c>
      <c r="E354" s="1" t="s">
        <v>9</v>
      </c>
      <c r="F354" s="74">
        <f t="shared" si="0"/>
        <v>770.66666666666663</v>
      </c>
      <c r="G354" s="48">
        <f t="shared" si="1"/>
        <v>3.3051370001730103</v>
      </c>
      <c r="H354" s="1" t="str">
        <f t="shared" si="2"/>
        <v>Tinggi</v>
      </c>
      <c r="I354" s="57"/>
      <c r="J354" s="57"/>
      <c r="K354" s="74">
        <f t="shared" si="3"/>
        <v>770.66666666666663</v>
      </c>
      <c r="L354" s="74">
        <f t="shared" si="4"/>
        <v>22.666666666666668</v>
      </c>
      <c r="M354" s="1">
        <f>22*34</f>
        <v>748</v>
      </c>
    </row>
    <row r="355" spans="1:13" x14ac:dyDescent="0.25">
      <c r="A355" s="1">
        <v>1021</v>
      </c>
      <c r="B355" s="1" t="s">
        <v>3</v>
      </c>
      <c r="C355" s="1">
        <v>0</v>
      </c>
      <c r="D355" s="1">
        <v>68.278919000000002</v>
      </c>
      <c r="E355" s="1" t="s">
        <v>9</v>
      </c>
      <c r="F355" s="74">
        <f t="shared" si="0"/>
        <v>834.5454545454545</v>
      </c>
      <c r="G355" s="48">
        <f t="shared" si="1"/>
        <v>0.14726825666666668</v>
      </c>
      <c r="H355" s="1" t="str">
        <f t="shared" si="2"/>
        <v>Rendah</v>
      </c>
      <c r="I355" s="57"/>
      <c r="J355" s="57"/>
      <c r="K355" s="74">
        <f t="shared" si="3"/>
        <v>834.5454545454545</v>
      </c>
      <c r="L355" s="74">
        <f t="shared" si="4"/>
        <v>24.545454545454547</v>
      </c>
      <c r="M355" s="1">
        <f>27*30</f>
        <v>810</v>
      </c>
    </row>
    <row r="356" spans="1:13" x14ac:dyDescent="0.25">
      <c r="A356" s="1">
        <v>1026</v>
      </c>
      <c r="B356" s="1" t="s">
        <v>3</v>
      </c>
      <c r="C356" s="1">
        <v>0</v>
      </c>
      <c r="D356" s="1">
        <v>1148.8983270000001</v>
      </c>
      <c r="E356" s="1" t="s">
        <v>9</v>
      </c>
      <c r="F356" s="74">
        <f t="shared" si="0"/>
        <v>432.72727272727275</v>
      </c>
      <c r="G356" s="48">
        <f t="shared" si="1"/>
        <v>4.7790308560084043</v>
      </c>
      <c r="H356" s="1" t="str">
        <f t="shared" si="2"/>
        <v>Tinggi</v>
      </c>
      <c r="I356" s="57"/>
      <c r="J356" s="57"/>
      <c r="K356" s="74">
        <f t="shared" si="3"/>
        <v>432.72727272727275</v>
      </c>
      <c r="L356" s="74">
        <f t="shared" si="4"/>
        <v>12.727272727272727</v>
      </c>
      <c r="M356" s="1">
        <f>15*28</f>
        <v>420</v>
      </c>
    </row>
    <row r="357" spans="1:13" x14ac:dyDescent="0.25">
      <c r="A357" s="1">
        <v>1042</v>
      </c>
      <c r="B357" s="1" t="s">
        <v>3</v>
      </c>
      <c r="C357" s="1">
        <v>0</v>
      </c>
      <c r="D357" s="1">
        <v>266.91011600000002</v>
      </c>
      <c r="E357" s="1" t="s">
        <v>9</v>
      </c>
      <c r="F357" s="74">
        <f t="shared" si="0"/>
        <v>329.69696969696969</v>
      </c>
      <c r="G357" s="48">
        <f t="shared" si="1"/>
        <v>1.4572114788970589</v>
      </c>
      <c r="H357" s="1" t="str">
        <f t="shared" si="2"/>
        <v>Rendah</v>
      </c>
      <c r="I357" s="57"/>
      <c r="J357" s="57"/>
      <c r="K357" s="74">
        <f t="shared" si="3"/>
        <v>329.69696969696969</v>
      </c>
      <c r="L357" s="74">
        <f t="shared" si="4"/>
        <v>9.6969696969696972</v>
      </c>
      <c r="M357" s="1">
        <f>16*20</f>
        <v>320</v>
      </c>
    </row>
    <row r="358" spans="1:13" x14ac:dyDescent="0.25">
      <c r="A358" s="1">
        <v>1053</v>
      </c>
      <c r="B358" s="1" t="s">
        <v>3</v>
      </c>
      <c r="C358" s="1">
        <v>0</v>
      </c>
      <c r="D358" s="1">
        <v>915.29921000000002</v>
      </c>
      <c r="E358" s="1" t="s">
        <v>9</v>
      </c>
      <c r="F358" s="74">
        <f t="shared" si="0"/>
        <v>375.030303030303</v>
      </c>
      <c r="G358" s="48">
        <f t="shared" si="1"/>
        <v>4.3930812115384619</v>
      </c>
      <c r="H358" s="1" t="str">
        <f t="shared" si="2"/>
        <v>Tinggi</v>
      </c>
      <c r="I358" s="57"/>
      <c r="J358" s="57"/>
      <c r="K358" s="74">
        <f t="shared" si="3"/>
        <v>375.030303030303</v>
      </c>
      <c r="L358" s="74">
        <f t="shared" si="4"/>
        <v>11.030303030303031</v>
      </c>
      <c r="M358" s="1">
        <f>26*14</f>
        <v>364</v>
      </c>
    </row>
    <row r="359" spans="1:13" x14ac:dyDescent="0.25">
      <c r="A359" s="1">
        <v>1054</v>
      </c>
      <c r="B359" s="1" t="s">
        <v>3</v>
      </c>
      <c r="C359" s="1">
        <v>0</v>
      </c>
      <c r="D359" s="1">
        <v>232.05061499999999</v>
      </c>
      <c r="E359" s="1" t="s">
        <v>9</v>
      </c>
      <c r="F359" s="74">
        <f t="shared" si="0"/>
        <v>148.36363636363637</v>
      </c>
      <c r="G359" s="48">
        <f t="shared" si="1"/>
        <v>2.8153199613970585</v>
      </c>
      <c r="H359" s="1" t="str">
        <f t="shared" si="2"/>
        <v>Tinggi</v>
      </c>
      <c r="I359" s="57"/>
      <c r="J359" s="57"/>
      <c r="K359" s="74">
        <f t="shared" si="3"/>
        <v>148.36363636363637</v>
      </c>
      <c r="L359" s="74">
        <f t="shared" si="4"/>
        <v>4.3636363636363633</v>
      </c>
      <c r="M359" s="1">
        <f>16*9</f>
        <v>144</v>
      </c>
    </row>
    <row r="360" spans="1:13" x14ac:dyDescent="0.25">
      <c r="A360" s="1">
        <v>1056</v>
      </c>
      <c r="B360" s="1" t="s">
        <v>3</v>
      </c>
      <c r="C360" s="1">
        <v>0</v>
      </c>
      <c r="D360" s="1">
        <v>269.14370100000002</v>
      </c>
      <c r="E360" s="1" t="s">
        <v>9</v>
      </c>
      <c r="F360" s="74">
        <f t="shared" si="0"/>
        <v>227.69696969696969</v>
      </c>
      <c r="G360" s="48">
        <f t="shared" si="1"/>
        <v>2.1276465051104609</v>
      </c>
      <c r="H360" s="1" t="str">
        <f t="shared" si="2"/>
        <v>Tinggi</v>
      </c>
      <c r="I360" s="57"/>
      <c r="J360" s="57"/>
      <c r="K360" s="74">
        <f t="shared" si="3"/>
        <v>227.69696969696969</v>
      </c>
      <c r="L360" s="74">
        <f t="shared" si="4"/>
        <v>6.6969696969696972</v>
      </c>
      <c r="M360" s="1">
        <f>17*13</f>
        <v>221</v>
      </c>
    </row>
    <row r="361" spans="1:13" x14ac:dyDescent="0.25">
      <c r="A361" s="1">
        <v>1059</v>
      </c>
      <c r="B361" s="1" t="s">
        <v>3</v>
      </c>
      <c r="C361" s="1">
        <v>0</v>
      </c>
      <c r="D361" s="1">
        <v>791.60944600000005</v>
      </c>
      <c r="E361" s="1" t="s">
        <v>9</v>
      </c>
      <c r="F361" s="74">
        <f t="shared" si="0"/>
        <v>92.727272727272734</v>
      </c>
      <c r="G361" s="48">
        <f t="shared" si="1"/>
        <v>15.366536304705882</v>
      </c>
      <c r="H361" s="1" t="str">
        <f t="shared" si="2"/>
        <v>Tinggi</v>
      </c>
      <c r="I361" s="57"/>
      <c r="J361" s="57"/>
      <c r="K361" s="74">
        <f t="shared" si="3"/>
        <v>92.727272727272734</v>
      </c>
      <c r="L361" s="74">
        <f t="shared" si="4"/>
        <v>2.7272727272727271</v>
      </c>
      <c r="M361" s="1">
        <f>90</f>
        <v>90</v>
      </c>
    </row>
    <row r="362" spans="1:13" x14ac:dyDescent="0.25">
      <c r="A362" s="1">
        <v>1060</v>
      </c>
      <c r="B362" s="1" t="s">
        <v>3</v>
      </c>
      <c r="C362" s="1">
        <v>0</v>
      </c>
      <c r="D362" s="1">
        <v>495.48395199999999</v>
      </c>
      <c r="E362" s="1" t="s">
        <v>9</v>
      </c>
      <c r="F362" s="74">
        <f t="shared" si="0"/>
        <v>1550.6060606060605</v>
      </c>
      <c r="G362" s="48">
        <f t="shared" si="1"/>
        <v>0.57517582076998242</v>
      </c>
      <c r="H362" s="1" t="str">
        <f t="shared" si="2"/>
        <v>Rendah</v>
      </c>
      <c r="I362" s="57"/>
      <c r="J362" s="57"/>
      <c r="K362" s="74">
        <f t="shared" si="3"/>
        <v>1550.6060606060605</v>
      </c>
      <c r="L362" s="74">
        <f t="shared" si="4"/>
        <v>45.606060606060609</v>
      </c>
      <c r="M362" s="1">
        <f>35*43</f>
        <v>1505</v>
      </c>
    </row>
    <row r="363" spans="1:13" x14ac:dyDescent="0.25">
      <c r="A363" s="1">
        <v>1061</v>
      </c>
      <c r="B363" s="1" t="s">
        <v>3</v>
      </c>
      <c r="C363" s="1">
        <v>0</v>
      </c>
      <c r="D363" s="1">
        <v>725.37037399999997</v>
      </c>
      <c r="E363" s="1" t="s">
        <v>9</v>
      </c>
      <c r="F363" s="74">
        <f t="shared" si="0"/>
        <v>1879.2727272727273</v>
      </c>
      <c r="G363" s="48">
        <f t="shared" si="1"/>
        <v>0.69477232029798752</v>
      </c>
      <c r="H363" s="1" t="str">
        <f t="shared" si="2"/>
        <v>Rendah</v>
      </c>
      <c r="I363" s="57"/>
      <c r="J363" s="57"/>
      <c r="K363" s="74">
        <f t="shared" si="3"/>
        <v>1879.2727272727273</v>
      </c>
      <c r="L363" s="74">
        <f t="shared" si="4"/>
        <v>55.272727272727273</v>
      </c>
      <c r="M363" s="1">
        <f>32*57</f>
        <v>1824</v>
      </c>
    </row>
    <row r="364" spans="1:13" x14ac:dyDescent="0.25">
      <c r="A364" s="1">
        <v>1062</v>
      </c>
      <c r="B364" s="1" t="s">
        <v>3</v>
      </c>
      <c r="C364" s="1">
        <v>0</v>
      </c>
      <c r="D364" s="1">
        <v>453.67054200000001</v>
      </c>
      <c r="E364" s="1" t="s">
        <v>9</v>
      </c>
      <c r="F364" s="74">
        <f t="shared" si="0"/>
        <v>430.66666666666669</v>
      </c>
      <c r="G364" s="48">
        <f t="shared" si="1"/>
        <v>1.8961462281733747</v>
      </c>
      <c r="H364" s="1" t="str">
        <f t="shared" si="2"/>
        <v>Sedang</v>
      </c>
      <c r="I364" s="57"/>
      <c r="J364" s="57"/>
      <c r="K364" s="74">
        <f t="shared" si="3"/>
        <v>430.66666666666669</v>
      </c>
      <c r="L364" s="74">
        <f t="shared" si="4"/>
        <v>12.666666666666666</v>
      </c>
      <c r="M364" s="1">
        <f>22*19</f>
        <v>418</v>
      </c>
    </row>
    <row r="365" spans="1:13" x14ac:dyDescent="0.25">
      <c r="A365" s="1">
        <v>1063</v>
      </c>
      <c r="B365" s="1" t="s">
        <v>3</v>
      </c>
      <c r="C365" s="1">
        <v>0</v>
      </c>
      <c r="D365" s="1">
        <v>146.31385700000001</v>
      </c>
      <c r="E365" s="1" t="s">
        <v>9</v>
      </c>
      <c r="F365" s="74">
        <f t="shared" si="0"/>
        <v>568.72727272727275</v>
      </c>
      <c r="G365" s="48">
        <f t="shared" si="1"/>
        <v>0.46307774434143223</v>
      </c>
      <c r="H365" s="1" t="str">
        <f t="shared" si="2"/>
        <v>Rendah</v>
      </c>
      <c r="I365" s="57"/>
      <c r="J365" s="57"/>
      <c r="K365" s="74">
        <f t="shared" si="3"/>
        <v>568.72727272727275</v>
      </c>
      <c r="L365" s="74">
        <f t="shared" si="4"/>
        <v>16.727272727272727</v>
      </c>
      <c r="M365" s="1">
        <f>24*23</f>
        <v>552</v>
      </c>
    </row>
    <row r="366" spans="1:13" x14ac:dyDescent="0.25">
      <c r="A366" s="1">
        <v>1065</v>
      </c>
      <c r="B366" s="1" t="s">
        <v>3</v>
      </c>
      <c r="C366" s="1">
        <v>0</v>
      </c>
      <c r="D366" s="1">
        <v>642.12010999999995</v>
      </c>
      <c r="E366" s="1" t="s">
        <v>9</v>
      </c>
      <c r="F366" s="74">
        <f t="shared" si="0"/>
        <v>995.27272727272725</v>
      </c>
      <c r="G366" s="48">
        <f t="shared" si="1"/>
        <v>1.1613060082206796</v>
      </c>
      <c r="H366" s="1" t="str">
        <f t="shared" si="2"/>
        <v>Rendah</v>
      </c>
      <c r="I366" s="57"/>
      <c r="J366" s="57"/>
      <c r="K366" s="74">
        <f t="shared" si="3"/>
        <v>995.27272727272725</v>
      </c>
      <c r="L366" s="74">
        <f t="shared" si="4"/>
        <v>29.272727272727273</v>
      </c>
      <c r="M366" s="1">
        <f>23*42</f>
        <v>966</v>
      </c>
    </row>
    <row r="367" spans="1:13" x14ac:dyDescent="0.25">
      <c r="A367" s="1">
        <v>1070</v>
      </c>
      <c r="B367" s="1" t="s">
        <v>3</v>
      </c>
      <c r="C367" s="1">
        <v>0</v>
      </c>
      <c r="D367" s="1">
        <v>825.43007799999998</v>
      </c>
      <c r="E367" s="1" t="s">
        <v>9</v>
      </c>
      <c r="F367" s="74">
        <f t="shared" si="0"/>
        <v>3112.5454545454545</v>
      </c>
      <c r="G367" s="48">
        <f t="shared" si="1"/>
        <v>0.47735018238214855</v>
      </c>
      <c r="H367" s="1" t="str">
        <f t="shared" si="2"/>
        <v>Rendah</v>
      </c>
      <c r="I367" s="57"/>
      <c r="J367" s="57"/>
      <c r="K367" s="74">
        <f t="shared" si="3"/>
        <v>3112.5454545454545</v>
      </c>
      <c r="L367" s="74">
        <f t="shared" si="4"/>
        <v>91.545454545454547</v>
      </c>
      <c r="M367" s="1">
        <f>57*53</f>
        <v>3021</v>
      </c>
    </row>
    <row r="368" spans="1:13" x14ac:dyDescent="0.25">
      <c r="A368" s="1">
        <v>1248</v>
      </c>
      <c r="B368" s="1" t="s">
        <v>3</v>
      </c>
      <c r="C368" s="1">
        <v>0</v>
      </c>
      <c r="D368" s="1">
        <v>114.11873199999999</v>
      </c>
      <c r="E368" s="1" t="s">
        <v>9</v>
      </c>
      <c r="F368" s="74">
        <f t="shared" si="0"/>
        <v>328.66666666666669</v>
      </c>
      <c r="G368" s="48">
        <f t="shared" si="1"/>
        <v>0.62499102718052735</v>
      </c>
      <c r="H368" s="1" t="str">
        <f t="shared" si="2"/>
        <v>Rendah</v>
      </c>
      <c r="I368" s="57"/>
      <c r="J368" s="57"/>
      <c r="K368" s="74">
        <f t="shared" si="3"/>
        <v>328.66666666666669</v>
      </c>
      <c r="L368" s="74">
        <f t="shared" si="4"/>
        <v>9.6666666666666661</v>
      </c>
      <c r="M368" s="1">
        <f>11*29</f>
        <v>319</v>
      </c>
    </row>
    <row r="369" spans="1:13" x14ac:dyDescent="0.25">
      <c r="A369" s="1">
        <v>1249</v>
      </c>
      <c r="B369" s="1" t="s">
        <v>3</v>
      </c>
      <c r="C369" s="1">
        <v>0</v>
      </c>
      <c r="D369" s="1">
        <v>136.53536500000001</v>
      </c>
      <c r="E369" s="1" t="s">
        <v>9</v>
      </c>
      <c r="F369" s="74">
        <f t="shared" si="0"/>
        <v>402.84848484848487</v>
      </c>
      <c r="G369" s="48">
        <f t="shared" si="1"/>
        <v>0.61006474206408912</v>
      </c>
      <c r="H369" s="1" t="str">
        <f t="shared" si="2"/>
        <v>Rendah</v>
      </c>
      <c r="I369" s="57"/>
      <c r="J369" s="57"/>
      <c r="K369" s="74">
        <f t="shared" si="3"/>
        <v>402.84848484848487</v>
      </c>
      <c r="L369" s="74">
        <f t="shared" si="4"/>
        <v>11.848484848484848</v>
      </c>
      <c r="M369" s="1">
        <f>23*17</f>
        <v>391</v>
      </c>
    </row>
    <row r="370" spans="1:13" x14ac:dyDescent="0.25">
      <c r="A370" s="1">
        <v>1256</v>
      </c>
      <c r="B370" s="1" t="s">
        <v>3</v>
      </c>
      <c r="C370" s="1">
        <v>0</v>
      </c>
      <c r="D370" s="1">
        <v>197.361313</v>
      </c>
      <c r="E370" s="1" t="s">
        <v>9</v>
      </c>
      <c r="F370" s="74">
        <f t="shared" si="0"/>
        <v>947.87878787878788</v>
      </c>
      <c r="G370" s="48">
        <f t="shared" si="1"/>
        <v>0.37478459054347829</v>
      </c>
      <c r="H370" s="1" t="str">
        <f t="shared" si="2"/>
        <v>Rendah</v>
      </c>
      <c r="I370" s="57"/>
      <c r="J370" s="57"/>
      <c r="K370" s="74">
        <f t="shared" si="3"/>
        <v>947.87878787878788</v>
      </c>
      <c r="L370" s="74">
        <f t="shared" si="4"/>
        <v>27.878787878787879</v>
      </c>
      <c r="M370" s="1">
        <f>20*46</f>
        <v>920</v>
      </c>
    </row>
    <row r="371" spans="1:13" x14ac:dyDescent="0.25">
      <c r="A371" s="1">
        <v>1274</v>
      </c>
      <c r="B371" s="1" t="s">
        <v>3</v>
      </c>
      <c r="C371" s="1">
        <v>0</v>
      </c>
      <c r="D371" s="1">
        <v>527.36230599999999</v>
      </c>
      <c r="E371" s="1" t="s">
        <v>9</v>
      </c>
      <c r="F371" s="74">
        <f t="shared" si="0"/>
        <v>766.5454545454545</v>
      </c>
      <c r="G371" s="48">
        <f t="shared" si="1"/>
        <v>1.2383507659867172</v>
      </c>
      <c r="H371" s="1" t="str">
        <f t="shared" si="2"/>
        <v>Rendah</v>
      </c>
      <c r="I371" s="57"/>
      <c r="J371" s="57"/>
      <c r="K371" s="74">
        <f t="shared" si="3"/>
        <v>766.5454545454545</v>
      </c>
      <c r="L371" s="74">
        <f t="shared" si="4"/>
        <v>22.545454545454547</v>
      </c>
      <c r="M371" s="1">
        <f>31*24</f>
        <v>744</v>
      </c>
    </row>
    <row r="372" spans="1:13" x14ac:dyDescent="0.25">
      <c r="A372" s="1">
        <v>1275</v>
      </c>
      <c r="B372" s="1" t="s">
        <v>3</v>
      </c>
      <c r="C372" s="1">
        <v>0</v>
      </c>
      <c r="D372" s="1">
        <v>225.94210000000001</v>
      </c>
      <c r="E372" s="1" t="s">
        <v>9</v>
      </c>
      <c r="F372" s="74">
        <f t="shared" si="0"/>
        <v>2703.5151515151515</v>
      </c>
      <c r="G372" s="48">
        <f t="shared" si="1"/>
        <v>0.15043221776362986</v>
      </c>
      <c r="H372" s="1" t="str">
        <f t="shared" si="2"/>
        <v>Rendah</v>
      </c>
      <c r="I372" s="57"/>
      <c r="J372" s="57"/>
      <c r="K372" s="74">
        <f t="shared" si="3"/>
        <v>2703.5151515151515</v>
      </c>
      <c r="L372" s="74">
        <f t="shared" si="4"/>
        <v>79.515151515151516</v>
      </c>
      <c r="M372" s="1">
        <f>41*64</f>
        <v>2624</v>
      </c>
    </row>
    <row r="373" spans="1:13" x14ac:dyDescent="0.25">
      <c r="A373" s="1">
        <v>1276</v>
      </c>
      <c r="B373" s="1" t="s">
        <v>3</v>
      </c>
      <c r="C373" s="1">
        <v>0</v>
      </c>
      <c r="D373" s="1">
        <v>180.26513499999999</v>
      </c>
      <c r="E373" s="1" t="s">
        <v>9</v>
      </c>
      <c r="F373" s="74">
        <f t="shared" si="0"/>
        <v>1165.2727272727273</v>
      </c>
      <c r="G373" s="48">
        <f t="shared" si="1"/>
        <v>0.27845605188016853</v>
      </c>
      <c r="H373" s="1" t="str">
        <f t="shared" si="2"/>
        <v>Rendah</v>
      </c>
      <c r="I373" s="57"/>
      <c r="J373" s="57"/>
      <c r="K373" s="74">
        <f t="shared" si="3"/>
        <v>1165.2727272727273</v>
      </c>
      <c r="L373" s="74">
        <f t="shared" si="4"/>
        <v>34.272727272727273</v>
      </c>
      <c r="M373" s="1">
        <f>29*39</f>
        <v>1131</v>
      </c>
    </row>
    <row r="374" spans="1:13" x14ac:dyDescent="0.25">
      <c r="A374" s="1">
        <v>1279</v>
      </c>
      <c r="B374" s="1" t="s">
        <v>3</v>
      </c>
      <c r="C374" s="1">
        <v>0</v>
      </c>
      <c r="D374" s="1">
        <v>526.69288700000004</v>
      </c>
      <c r="E374" s="1" t="s">
        <v>9</v>
      </c>
      <c r="F374" s="74">
        <f t="shared" si="0"/>
        <v>741.81818181818187</v>
      </c>
      <c r="G374" s="48">
        <f t="shared" si="1"/>
        <v>1.2780047993382353</v>
      </c>
      <c r="H374" s="1" t="str">
        <f t="shared" si="2"/>
        <v>Rendah</v>
      </c>
      <c r="I374" s="57"/>
      <c r="J374" s="57"/>
      <c r="K374" s="74">
        <f t="shared" si="3"/>
        <v>741.81818181818187</v>
      </c>
      <c r="L374" s="74">
        <f t="shared" si="4"/>
        <v>21.818181818181817</v>
      </c>
      <c r="M374" s="1">
        <f>30*24</f>
        <v>720</v>
      </c>
    </row>
    <row r="375" spans="1:13" x14ac:dyDescent="0.25">
      <c r="A375" s="1">
        <v>1280</v>
      </c>
      <c r="B375" s="1" t="s">
        <v>3</v>
      </c>
      <c r="C375" s="1">
        <v>0</v>
      </c>
      <c r="D375" s="1">
        <v>63.290039999999998</v>
      </c>
      <c r="E375" s="1" t="s">
        <v>9</v>
      </c>
      <c r="F375" s="74">
        <f t="shared" si="0"/>
        <v>612</v>
      </c>
      <c r="G375" s="48">
        <f t="shared" si="1"/>
        <v>0.18614717647058823</v>
      </c>
      <c r="H375" s="1" t="str">
        <f t="shared" si="2"/>
        <v>Rendah</v>
      </c>
      <c r="I375" s="57"/>
      <c r="J375" s="57"/>
      <c r="K375" s="74">
        <f t="shared" si="3"/>
        <v>612</v>
      </c>
      <c r="L375" s="74">
        <f t="shared" si="4"/>
        <v>18</v>
      </c>
      <c r="M375" s="1">
        <f>22*27</f>
        <v>594</v>
      </c>
    </row>
    <row r="376" spans="1:13" x14ac:dyDescent="0.25">
      <c r="A376" s="1">
        <v>1281</v>
      </c>
      <c r="B376" s="1" t="s">
        <v>3</v>
      </c>
      <c r="C376" s="1">
        <v>0</v>
      </c>
      <c r="D376" s="1">
        <v>511.20173899999998</v>
      </c>
      <c r="E376" s="1" t="s">
        <v>9</v>
      </c>
      <c r="F376" s="74">
        <f t="shared" si="0"/>
        <v>317.33333333333331</v>
      </c>
      <c r="G376" s="48">
        <f t="shared" si="1"/>
        <v>2.8996737296218487</v>
      </c>
      <c r="H376" s="1" t="str">
        <f t="shared" si="2"/>
        <v>Tinggi</v>
      </c>
      <c r="I376" s="57"/>
      <c r="J376" s="57"/>
      <c r="K376" s="74">
        <f t="shared" si="3"/>
        <v>317.33333333333331</v>
      </c>
      <c r="L376" s="74">
        <f t="shared" si="4"/>
        <v>9.3333333333333339</v>
      </c>
      <c r="M376" s="1">
        <f>14*22</f>
        <v>308</v>
      </c>
    </row>
    <row r="377" spans="1:13" x14ac:dyDescent="0.25">
      <c r="A377" s="1">
        <v>1289</v>
      </c>
      <c r="B377" s="1" t="s">
        <v>3</v>
      </c>
      <c r="C377" s="1">
        <v>0</v>
      </c>
      <c r="D377" s="1">
        <v>271.27210400000001</v>
      </c>
      <c r="E377" s="1" t="s">
        <v>9</v>
      </c>
      <c r="F377" s="74">
        <f t="shared" si="0"/>
        <v>1752.5454545454545</v>
      </c>
      <c r="G377" s="48">
        <f t="shared" si="1"/>
        <v>0.27861747376283852</v>
      </c>
      <c r="H377" s="1" t="str">
        <f t="shared" si="2"/>
        <v>Rendah</v>
      </c>
      <c r="I377" s="57"/>
      <c r="J377" s="57"/>
      <c r="K377" s="74">
        <f t="shared" si="3"/>
        <v>1752.5454545454545</v>
      </c>
      <c r="L377" s="74">
        <f t="shared" si="4"/>
        <v>51.545454545454547</v>
      </c>
      <c r="M377" s="1">
        <f>63*27</f>
        <v>1701</v>
      </c>
    </row>
    <row r="378" spans="1:13" x14ac:dyDescent="0.25">
      <c r="A378" s="1">
        <v>1290</v>
      </c>
      <c r="B378" s="1" t="s">
        <v>3</v>
      </c>
      <c r="C378" s="1">
        <v>0</v>
      </c>
      <c r="D378" s="1">
        <v>304.612504</v>
      </c>
      <c r="E378" s="1" t="s">
        <v>9</v>
      </c>
      <c r="F378" s="74">
        <f t="shared" si="0"/>
        <v>841.75757575757575</v>
      </c>
      <c r="G378" s="48">
        <f t="shared" si="1"/>
        <v>0.65137816752825983</v>
      </c>
      <c r="H378" s="1" t="str">
        <f t="shared" si="2"/>
        <v>Rendah</v>
      </c>
      <c r="I378" s="57"/>
      <c r="J378" s="57"/>
      <c r="K378" s="74">
        <f t="shared" si="3"/>
        <v>841.75757575757575</v>
      </c>
      <c r="L378" s="74">
        <f t="shared" si="4"/>
        <v>24.757575757575758</v>
      </c>
      <c r="M378" s="1">
        <f>43*19</f>
        <v>817</v>
      </c>
    </row>
    <row r="379" spans="1:13" x14ac:dyDescent="0.25">
      <c r="A379" s="1">
        <v>1292</v>
      </c>
      <c r="B379" s="1" t="s">
        <v>3</v>
      </c>
      <c r="C379" s="1">
        <v>0</v>
      </c>
      <c r="D379" s="1">
        <v>156.84535199999999</v>
      </c>
      <c r="E379" s="1" t="s">
        <v>9</v>
      </c>
      <c r="F379" s="74">
        <f t="shared" si="0"/>
        <v>1483.6363636363637</v>
      </c>
      <c r="G379" s="48">
        <f t="shared" si="1"/>
        <v>0.19029031676470587</v>
      </c>
      <c r="H379" s="1" t="str">
        <f t="shared" si="2"/>
        <v>Rendah</v>
      </c>
      <c r="I379" s="57"/>
      <c r="J379" s="57"/>
      <c r="K379" s="74">
        <f t="shared" si="3"/>
        <v>1483.6363636363637</v>
      </c>
      <c r="L379" s="74">
        <f t="shared" si="4"/>
        <v>43.636363636363633</v>
      </c>
      <c r="M379" s="1">
        <f>45*32</f>
        <v>1440</v>
      </c>
    </row>
    <row r="380" spans="1:13" x14ac:dyDescent="0.25">
      <c r="A380" s="1">
        <v>1314</v>
      </c>
      <c r="B380" s="1" t="s">
        <v>3</v>
      </c>
      <c r="C380" s="1">
        <v>0</v>
      </c>
      <c r="D380" s="1">
        <v>319.21888100000001</v>
      </c>
      <c r="E380" s="1" t="s">
        <v>9</v>
      </c>
      <c r="F380" s="74">
        <f t="shared" si="0"/>
        <v>527.5151515151515</v>
      </c>
      <c r="G380" s="48">
        <f t="shared" si="1"/>
        <v>1.0892464115004596</v>
      </c>
      <c r="H380" s="1" t="str">
        <f t="shared" si="2"/>
        <v>Rendah</v>
      </c>
      <c r="I380" s="57"/>
      <c r="J380" s="57"/>
      <c r="K380" s="74">
        <f t="shared" si="3"/>
        <v>527.5151515151515</v>
      </c>
      <c r="L380" s="74">
        <f t="shared" si="4"/>
        <v>15.515151515151516</v>
      </c>
      <c r="M380" s="1">
        <f>16*32</f>
        <v>512</v>
      </c>
    </row>
    <row r="381" spans="1:13" x14ac:dyDescent="0.25">
      <c r="A381" s="1">
        <v>1315</v>
      </c>
      <c r="B381" s="1" t="s">
        <v>3</v>
      </c>
      <c r="C381" s="1">
        <v>0</v>
      </c>
      <c r="D381" s="1">
        <v>94.096010000000007</v>
      </c>
      <c r="E381" s="1" t="s">
        <v>9</v>
      </c>
      <c r="F381" s="74">
        <f t="shared" si="0"/>
        <v>2978.6060606060605</v>
      </c>
      <c r="G381" s="48">
        <f t="shared" si="1"/>
        <v>5.6863114676379035E-2</v>
      </c>
      <c r="H381" s="1" t="str">
        <f t="shared" si="2"/>
        <v>Rendah</v>
      </c>
      <c r="I381" s="57"/>
      <c r="J381" s="57"/>
      <c r="K381" s="74">
        <f t="shared" si="3"/>
        <v>2978.6060606060605</v>
      </c>
      <c r="L381" s="74">
        <f t="shared" si="4"/>
        <v>87.606060606060609</v>
      </c>
      <c r="M381" s="1">
        <f>59*49</f>
        <v>2891</v>
      </c>
    </row>
    <row r="382" spans="1:13" x14ac:dyDescent="0.25">
      <c r="A382" s="1">
        <v>1316</v>
      </c>
      <c r="B382" s="1" t="s">
        <v>3</v>
      </c>
      <c r="C382" s="1">
        <v>0</v>
      </c>
      <c r="D382" s="1">
        <v>179.01021499999999</v>
      </c>
      <c r="E382" s="1" t="s">
        <v>9</v>
      </c>
      <c r="F382" s="74">
        <f t="shared" si="0"/>
        <v>1236.3636363636363</v>
      </c>
      <c r="G382" s="48">
        <f t="shared" si="1"/>
        <v>0.26061781301470593</v>
      </c>
      <c r="H382" s="1" t="str">
        <f t="shared" si="2"/>
        <v>Rendah</v>
      </c>
      <c r="I382" s="57"/>
      <c r="J382" s="57"/>
      <c r="K382" s="74">
        <f t="shared" si="3"/>
        <v>1236.3636363636363</v>
      </c>
      <c r="L382" s="74">
        <f t="shared" si="4"/>
        <v>36.363636363636367</v>
      </c>
      <c r="M382" s="1">
        <f>1200</f>
        <v>1200</v>
      </c>
    </row>
    <row r="383" spans="1:13" x14ac:dyDescent="0.25">
      <c r="A383" s="1">
        <v>1317</v>
      </c>
      <c r="B383" s="1" t="s">
        <v>3</v>
      </c>
      <c r="C383" s="1">
        <v>0</v>
      </c>
      <c r="D383" s="1">
        <v>134.84325000000001</v>
      </c>
      <c r="E383" s="1" t="s">
        <v>9</v>
      </c>
      <c r="F383" s="74">
        <f t="shared" si="0"/>
        <v>851.030303030303</v>
      </c>
      <c r="G383" s="48">
        <f t="shared" si="1"/>
        <v>0.28520470908702467</v>
      </c>
      <c r="H383" s="1" t="str">
        <f t="shared" si="2"/>
        <v>Rendah</v>
      </c>
      <c r="I383" s="57"/>
      <c r="J383" s="57"/>
      <c r="K383" s="74">
        <f t="shared" si="3"/>
        <v>851.030303030303</v>
      </c>
      <c r="L383" s="74">
        <f t="shared" si="4"/>
        <v>25.030303030303031</v>
      </c>
      <c r="M383" s="1">
        <f>14*59</f>
        <v>826</v>
      </c>
    </row>
    <row r="384" spans="1:13" x14ac:dyDescent="0.25">
      <c r="A384" s="1">
        <v>1319</v>
      </c>
      <c r="B384" s="1" t="s">
        <v>3</v>
      </c>
      <c r="C384" s="1">
        <v>0</v>
      </c>
      <c r="D384" s="1">
        <v>294.46318100000002</v>
      </c>
      <c r="E384" s="1" t="s">
        <v>9</v>
      </c>
      <c r="F384" s="74">
        <f t="shared" si="0"/>
        <v>1817.4545454545455</v>
      </c>
      <c r="G384" s="48">
        <f t="shared" si="1"/>
        <v>0.29163520327130854</v>
      </c>
      <c r="H384" s="1" t="str">
        <f t="shared" si="2"/>
        <v>Rendah</v>
      </c>
      <c r="I384" s="57"/>
      <c r="J384" s="57"/>
      <c r="K384" s="74">
        <f t="shared" si="3"/>
        <v>1817.4545454545455</v>
      </c>
      <c r="L384" s="74">
        <f t="shared" si="4"/>
        <v>53.454545454545453</v>
      </c>
      <c r="M384" s="1">
        <f>28*63</f>
        <v>1764</v>
      </c>
    </row>
    <row r="385" spans="1:13" x14ac:dyDescent="0.25">
      <c r="A385" s="1">
        <v>1325</v>
      </c>
      <c r="B385" s="1" t="s">
        <v>3</v>
      </c>
      <c r="C385" s="1">
        <v>0</v>
      </c>
      <c r="D385" s="1">
        <v>616.91571599999997</v>
      </c>
      <c r="E385" s="1" t="s">
        <v>9</v>
      </c>
      <c r="F385" s="74">
        <f t="shared" si="0"/>
        <v>1319.8181818181818</v>
      </c>
      <c r="G385" s="48">
        <f t="shared" si="1"/>
        <v>0.84136459407631914</v>
      </c>
      <c r="H385" s="1" t="str">
        <f t="shared" si="2"/>
        <v>Rendah</v>
      </c>
      <c r="I385" s="57"/>
      <c r="J385" s="57"/>
      <c r="K385" s="74">
        <f t="shared" si="3"/>
        <v>1319.8181818181818</v>
      </c>
      <c r="L385" s="74">
        <f t="shared" si="4"/>
        <v>38.81818181818182</v>
      </c>
      <c r="M385" s="1">
        <f>21*61</f>
        <v>1281</v>
      </c>
    </row>
    <row r="386" spans="1:13" x14ac:dyDescent="0.25">
      <c r="A386" s="1">
        <v>1326</v>
      </c>
      <c r="B386" s="1" t="s">
        <v>3</v>
      </c>
      <c r="C386" s="1">
        <v>0</v>
      </c>
      <c r="D386" s="1">
        <v>472.84060699999998</v>
      </c>
      <c r="E386" s="1" t="s">
        <v>9</v>
      </c>
      <c r="F386" s="74">
        <f t="shared" si="0"/>
        <v>978.78787878787875</v>
      </c>
      <c r="G386" s="48">
        <f t="shared" si="1"/>
        <v>0.8695582679814241</v>
      </c>
      <c r="H386" s="1" t="str">
        <f t="shared" si="2"/>
        <v>Rendah</v>
      </c>
      <c r="I386" s="57"/>
      <c r="J386" s="57"/>
      <c r="K386" s="74">
        <f t="shared" si="3"/>
        <v>978.78787878787875</v>
      </c>
      <c r="L386" s="74">
        <f t="shared" si="4"/>
        <v>28.787878787878789</v>
      </c>
      <c r="M386" s="1">
        <f>38*25</f>
        <v>950</v>
      </c>
    </row>
    <row r="387" spans="1:13" x14ac:dyDescent="0.25">
      <c r="A387" s="1">
        <v>1338</v>
      </c>
      <c r="B387" s="1" t="s">
        <v>3</v>
      </c>
      <c r="C387" s="1">
        <v>0</v>
      </c>
      <c r="D387" s="1">
        <v>745.319031</v>
      </c>
      <c r="E387" s="1" t="s">
        <v>9</v>
      </c>
      <c r="F387" s="74">
        <f t="shared" si="0"/>
        <v>568.72727272727275</v>
      </c>
      <c r="G387" s="48">
        <f t="shared" si="1"/>
        <v>2.3589061403132989</v>
      </c>
      <c r="H387" s="1" t="str">
        <f t="shared" si="2"/>
        <v>Tinggi</v>
      </c>
      <c r="I387" s="57"/>
      <c r="J387" s="57"/>
      <c r="K387" s="74">
        <f t="shared" si="3"/>
        <v>568.72727272727275</v>
      </c>
      <c r="L387" s="74">
        <f t="shared" si="4"/>
        <v>16.727272727272727</v>
      </c>
      <c r="M387" s="1">
        <f>23*24</f>
        <v>552</v>
      </c>
    </row>
    <row r="388" spans="1:13" x14ac:dyDescent="0.25">
      <c r="A388" s="1">
        <v>1339</v>
      </c>
      <c r="B388" s="1" t="s">
        <v>3</v>
      </c>
      <c r="C388" s="1">
        <v>0</v>
      </c>
      <c r="D388" s="1">
        <v>285.62158499999998</v>
      </c>
      <c r="E388" s="1" t="s">
        <v>9</v>
      </c>
      <c r="F388" s="74">
        <f t="shared" si="0"/>
        <v>1071.5151515151515</v>
      </c>
      <c r="G388" s="48">
        <f t="shared" si="1"/>
        <v>0.47980549063914024</v>
      </c>
      <c r="H388" s="1" t="str">
        <f t="shared" si="2"/>
        <v>Rendah</v>
      </c>
      <c r="I388" s="57"/>
      <c r="J388" s="57"/>
      <c r="K388" s="74">
        <f t="shared" si="3"/>
        <v>1071.5151515151515</v>
      </c>
      <c r="L388" s="74">
        <f t="shared" si="4"/>
        <v>31.515151515151516</v>
      </c>
      <c r="M388" s="1">
        <f>26*40</f>
        <v>1040</v>
      </c>
    </row>
    <row r="389" spans="1:13" x14ac:dyDescent="0.25">
      <c r="A389" s="1">
        <v>1343</v>
      </c>
      <c r="B389" s="1" t="s">
        <v>3</v>
      </c>
      <c r="C389" s="1">
        <v>0</v>
      </c>
      <c r="D389" s="1">
        <v>697.21630100000004</v>
      </c>
      <c r="E389" s="1" t="s">
        <v>9</v>
      </c>
      <c r="F389" s="74">
        <f t="shared" si="0"/>
        <v>1254.909090909091</v>
      </c>
      <c r="G389" s="48">
        <f t="shared" si="1"/>
        <v>1.0000639495653434</v>
      </c>
      <c r="H389" s="1" t="str">
        <f t="shared" si="2"/>
        <v>Rendah</v>
      </c>
      <c r="I389" s="57"/>
      <c r="J389" s="57"/>
      <c r="K389" s="74">
        <f t="shared" si="3"/>
        <v>1254.909090909091</v>
      </c>
      <c r="L389" s="74">
        <f t="shared" si="4"/>
        <v>36.909090909090907</v>
      </c>
      <c r="M389" s="1">
        <f>42*29</f>
        <v>1218</v>
      </c>
    </row>
    <row r="390" spans="1:13" x14ac:dyDescent="0.25">
      <c r="A390" s="1">
        <v>1346</v>
      </c>
      <c r="B390" s="1" t="s">
        <v>3</v>
      </c>
      <c r="C390" s="1">
        <v>0</v>
      </c>
      <c r="D390" s="1">
        <v>486.85807</v>
      </c>
      <c r="E390" s="1" t="s">
        <v>9</v>
      </c>
      <c r="F390" s="74">
        <f t="shared" si="0"/>
        <v>1098.3030303030303</v>
      </c>
      <c r="G390" s="48">
        <f t="shared" si="1"/>
        <v>0.79790777392120071</v>
      </c>
      <c r="H390" s="1" t="str">
        <f t="shared" si="2"/>
        <v>Rendah</v>
      </c>
      <c r="I390" s="57"/>
      <c r="J390" s="57"/>
      <c r="K390" s="74">
        <f t="shared" si="3"/>
        <v>1098.3030303030303</v>
      </c>
      <c r="L390" s="74">
        <f t="shared" si="4"/>
        <v>32.303030303030305</v>
      </c>
      <c r="M390" s="1">
        <f>26*41</f>
        <v>1066</v>
      </c>
    </row>
    <row r="391" spans="1:13" x14ac:dyDescent="0.25">
      <c r="A391" s="1">
        <v>1347</v>
      </c>
      <c r="B391" s="1" t="s">
        <v>3</v>
      </c>
      <c r="C391" s="1">
        <v>0</v>
      </c>
      <c r="D391" s="1">
        <v>68.416214999999994</v>
      </c>
      <c r="E391" s="1" t="s">
        <v>9</v>
      </c>
      <c r="F391" s="74">
        <f t="shared" si="0"/>
        <v>1817.4545454545455</v>
      </c>
      <c r="G391" s="48">
        <f t="shared" si="1"/>
        <v>6.7759156512605043E-2</v>
      </c>
      <c r="H391" s="1" t="str">
        <f t="shared" si="2"/>
        <v>Rendah</v>
      </c>
      <c r="I391" s="57"/>
      <c r="J391" s="57"/>
      <c r="K391" s="74">
        <f t="shared" si="3"/>
        <v>1817.4545454545455</v>
      </c>
      <c r="L391" s="74">
        <f t="shared" si="4"/>
        <v>53.454545454545453</v>
      </c>
      <c r="M391" s="1">
        <f>49*36</f>
        <v>1764</v>
      </c>
    </row>
    <row r="392" spans="1:13" x14ac:dyDescent="0.25">
      <c r="A392" s="1">
        <v>1348</v>
      </c>
      <c r="B392" s="1" t="s">
        <v>3</v>
      </c>
      <c r="C392" s="1">
        <v>0</v>
      </c>
      <c r="D392" s="1">
        <v>325.13427100000001</v>
      </c>
      <c r="E392" s="1" t="s">
        <v>9</v>
      </c>
      <c r="F392" s="74">
        <f t="shared" si="0"/>
        <v>939.63636363636363</v>
      </c>
      <c r="G392" s="48">
        <f t="shared" si="1"/>
        <v>0.62283848353328175</v>
      </c>
      <c r="H392" s="1" t="str">
        <f t="shared" si="2"/>
        <v>Rendah</v>
      </c>
      <c r="I392" s="57"/>
      <c r="J392" s="57"/>
      <c r="K392" s="74">
        <f t="shared" si="3"/>
        <v>939.63636363636363</v>
      </c>
      <c r="L392" s="74">
        <f t="shared" si="4"/>
        <v>27.636363636363637</v>
      </c>
      <c r="M392" s="1">
        <f>48*19</f>
        <v>912</v>
      </c>
    </row>
    <row r="393" spans="1:13" x14ac:dyDescent="0.25">
      <c r="A393" s="1">
        <v>1349</v>
      </c>
      <c r="B393" s="1" t="s">
        <v>3</v>
      </c>
      <c r="C393" s="1">
        <v>0</v>
      </c>
      <c r="D393" s="1">
        <v>177.298033</v>
      </c>
      <c r="E393" s="1" t="s">
        <v>9</v>
      </c>
      <c r="F393" s="74">
        <f t="shared" si="0"/>
        <v>350.30303030303031</v>
      </c>
      <c r="G393" s="48">
        <f t="shared" si="1"/>
        <v>0.91102968513840843</v>
      </c>
      <c r="H393" s="1" t="str">
        <f t="shared" si="2"/>
        <v>Rendah</v>
      </c>
      <c r="I393" s="57"/>
      <c r="J393" s="57"/>
      <c r="K393" s="74">
        <f t="shared" si="3"/>
        <v>350.30303030303031</v>
      </c>
      <c r="L393" s="74">
        <f t="shared" si="4"/>
        <v>10.303030303030303</v>
      </c>
      <c r="M393" s="1">
        <f>34*10</f>
        <v>340</v>
      </c>
    </row>
    <row r="394" spans="1:13" x14ac:dyDescent="0.25">
      <c r="A394" s="1">
        <v>1880</v>
      </c>
      <c r="B394" s="1" t="s">
        <v>3</v>
      </c>
      <c r="C394" s="1">
        <v>0</v>
      </c>
      <c r="D394" s="1">
        <v>1260.900819</v>
      </c>
      <c r="E394" s="1" t="s">
        <v>9</v>
      </c>
      <c r="F394" s="74">
        <f t="shared" si="0"/>
        <v>630.5454545454545</v>
      </c>
      <c r="G394" s="48">
        <f t="shared" si="1"/>
        <v>3.599457355276817</v>
      </c>
      <c r="H394" s="1" t="str">
        <f t="shared" si="2"/>
        <v>Tinggi</v>
      </c>
      <c r="I394" s="57"/>
      <c r="J394" s="57"/>
      <c r="K394" s="74">
        <f t="shared" si="3"/>
        <v>630.5454545454545</v>
      </c>
      <c r="L394" s="74">
        <f t="shared" si="4"/>
        <v>18.545454545454547</v>
      </c>
      <c r="M394" s="1">
        <f>34*18</f>
        <v>612</v>
      </c>
    </row>
    <row r="395" spans="1:13" x14ac:dyDescent="0.25">
      <c r="A395" s="1">
        <v>1881</v>
      </c>
      <c r="B395" s="1" t="s">
        <v>3</v>
      </c>
      <c r="C395" s="1">
        <v>0</v>
      </c>
      <c r="D395" s="1">
        <v>300.75734999999997</v>
      </c>
      <c r="E395" s="1" t="s">
        <v>9</v>
      </c>
      <c r="F395" s="74">
        <f t="shared" ref="F395:F418" si="5">K395</f>
        <v>735.63636363636363</v>
      </c>
      <c r="G395" s="48">
        <f t="shared" ref="G395:G418" si="6">(D395*1.8)/F395</f>
        <v>0.73591145946613934</v>
      </c>
      <c r="H395" s="1" t="str">
        <f t="shared" ref="H395:H418" si="7">IF(G395&gt;2,"Tinggi",IF(AND(G395&gt;1.8,G395&lt;2),"Sedang",IF(AND(G395&gt;0,G395&lt;1.8),"Rendah","Rendah")))</f>
        <v>Rendah</v>
      </c>
      <c r="I395" s="57"/>
      <c r="J395" s="57"/>
      <c r="K395" s="74">
        <f t="shared" ref="K395:K418" si="8">SUM(L395:M395)</f>
        <v>735.63636363636363</v>
      </c>
      <c r="L395" s="74">
        <f t="shared" ref="L395:L418" si="9">M395/33</f>
        <v>21.636363636363637</v>
      </c>
      <c r="M395" s="1">
        <f>34*21</f>
        <v>714</v>
      </c>
    </row>
    <row r="396" spans="1:13" x14ac:dyDescent="0.25">
      <c r="A396" s="1">
        <v>1882</v>
      </c>
      <c r="B396" s="1" t="s">
        <v>3</v>
      </c>
      <c r="C396" s="1">
        <v>0</v>
      </c>
      <c r="D396" s="1">
        <v>817.04843500000004</v>
      </c>
      <c r="E396" s="1" t="s">
        <v>9</v>
      </c>
      <c r="F396" s="74">
        <f t="shared" si="5"/>
        <v>914.90909090909088</v>
      </c>
      <c r="G396" s="48">
        <f t="shared" si="6"/>
        <v>1.6074681054252782</v>
      </c>
      <c r="H396" s="1" t="str">
        <f t="shared" si="7"/>
        <v>Rendah</v>
      </c>
      <c r="I396" s="57"/>
      <c r="J396" s="57"/>
      <c r="K396" s="74">
        <f t="shared" si="8"/>
        <v>914.90909090909088</v>
      </c>
      <c r="L396" s="74">
        <f t="shared" si="9"/>
        <v>26.90909090909091</v>
      </c>
      <c r="M396" s="1">
        <f>24*37</f>
        <v>888</v>
      </c>
    </row>
    <row r="397" spans="1:13" x14ac:dyDescent="0.25">
      <c r="A397" s="1">
        <v>1883</v>
      </c>
      <c r="B397" s="1" t="s">
        <v>3</v>
      </c>
      <c r="C397" s="1">
        <v>0</v>
      </c>
      <c r="D397" s="1">
        <v>312.938154</v>
      </c>
      <c r="E397" s="1" t="s">
        <v>9</v>
      </c>
      <c r="F397" s="74">
        <f t="shared" si="5"/>
        <v>334.84848484848487</v>
      </c>
      <c r="G397" s="48">
        <f t="shared" si="6"/>
        <v>1.6822195789683259</v>
      </c>
      <c r="H397" s="1" t="str">
        <f t="shared" si="7"/>
        <v>Rendah</v>
      </c>
      <c r="I397" s="57"/>
      <c r="J397" s="57"/>
      <c r="K397" s="74">
        <f t="shared" si="8"/>
        <v>334.84848484848487</v>
      </c>
      <c r="L397" s="74">
        <f t="shared" si="9"/>
        <v>9.8484848484848477</v>
      </c>
      <c r="M397" s="1">
        <f>25*13</f>
        <v>325</v>
      </c>
    </row>
    <row r="398" spans="1:13" x14ac:dyDescent="0.25">
      <c r="A398" s="1">
        <v>1886</v>
      </c>
      <c r="B398" s="1" t="s">
        <v>3</v>
      </c>
      <c r="C398" s="1">
        <v>0</v>
      </c>
      <c r="D398" s="1">
        <v>1906.298616</v>
      </c>
      <c r="E398" s="1" t="s">
        <v>9</v>
      </c>
      <c r="F398" s="74">
        <f t="shared" si="5"/>
        <v>772.72727272727275</v>
      </c>
      <c r="G398" s="48">
        <f t="shared" si="6"/>
        <v>4.4405544231529417</v>
      </c>
      <c r="H398" s="1" t="str">
        <f t="shared" si="7"/>
        <v>Tinggi</v>
      </c>
      <c r="I398" s="57"/>
      <c r="J398" s="57"/>
      <c r="K398" s="74">
        <f t="shared" si="8"/>
        <v>772.72727272727275</v>
      </c>
      <c r="L398" s="74">
        <f t="shared" si="9"/>
        <v>22.727272727272727</v>
      </c>
      <c r="M398" s="1">
        <f>30*25</f>
        <v>750</v>
      </c>
    </row>
    <row r="399" spans="1:13" x14ac:dyDescent="0.25">
      <c r="A399" s="1">
        <v>1964</v>
      </c>
      <c r="B399" s="1" t="s">
        <v>3</v>
      </c>
      <c r="C399" s="1">
        <v>0</v>
      </c>
      <c r="D399" s="1">
        <v>752.18004399999995</v>
      </c>
      <c r="E399" s="1" t="s">
        <v>9</v>
      </c>
      <c r="F399" s="74">
        <f t="shared" si="5"/>
        <v>389.45454545454544</v>
      </c>
      <c r="G399" s="48">
        <f t="shared" si="6"/>
        <v>3.4764623882352943</v>
      </c>
      <c r="H399" s="1" t="str">
        <f t="shared" si="7"/>
        <v>Tinggi</v>
      </c>
      <c r="I399" s="57"/>
      <c r="J399" s="57"/>
      <c r="K399" s="74">
        <f t="shared" si="8"/>
        <v>389.45454545454544</v>
      </c>
      <c r="L399" s="74">
        <f t="shared" si="9"/>
        <v>11.454545454545455</v>
      </c>
      <c r="M399" s="1">
        <f>14*27</f>
        <v>378</v>
      </c>
    </row>
    <row r="400" spans="1:13" x14ac:dyDescent="0.25">
      <c r="A400" s="1">
        <v>1965</v>
      </c>
      <c r="B400" s="1" t="s">
        <v>3</v>
      </c>
      <c r="C400" s="1">
        <v>0</v>
      </c>
      <c r="D400" s="1">
        <v>346.99330200000003</v>
      </c>
      <c r="E400" s="1" t="s">
        <v>9</v>
      </c>
      <c r="F400" s="74">
        <f t="shared" si="5"/>
        <v>402.84848484848487</v>
      </c>
      <c r="G400" s="48">
        <f t="shared" si="6"/>
        <v>1.5504289257409356</v>
      </c>
      <c r="H400" s="1" t="str">
        <f t="shared" si="7"/>
        <v>Rendah</v>
      </c>
      <c r="I400" s="57"/>
      <c r="J400" s="57"/>
      <c r="K400" s="74">
        <f t="shared" si="8"/>
        <v>402.84848484848487</v>
      </c>
      <c r="L400" s="74">
        <f t="shared" si="9"/>
        <v>11.848484848484848</v>
      </c>
      <c r="M400" s="1">
        <f>17*23</f>
        <v>391</v>
      </c>
    </row>
    <row r="401" spans="1:13" x14ac:dyDescent="0.25">
      <c r="A401" s="1">
        <v>1966</v>
      </c>
      <c r="B401" s="1" t="s">
        <v>3</v>
      </c>
      <c r="C401" s="1">
        <v>0</v>
      </c>
      <c r="D401" s="1">
        <v>345.60314599999998</v>
      </c>
      <c r="E401" s="1" t="s">
        <v>9</v>
      </c>
      <c r="F401" s="74">
        <f t="shared" si="5"/>
        <v>937.57575757575762</v>
      </c>
      <c r="G401" s="48">
        <f t="shared" si="6"/>
        <v>0.66350442380090502</v>
      </c>
      <c r="H401" s="1" t="str">
        <f t="shared" si="7"/>
        <v>Rendah</v>
      </c>
      <c r="I401" s="57"/>
      <c r="J401" s="57"/>
      <c r="K401" s="74">
        <f t="shared" si="8"/>
        <v>937.57575757575762</v>
      </c>
      <c r="L401" s="74">
        <f t="shared" si="9"/>
        <v>27.575757575757574</v>
      </c>
      <c r="M401" s="1">
        <f>35*26</f>
        <v>910</v>
      </c>
    </row>
    <row r="402" spans="1:13" x14ac:dyDescent="0.25">
      <c r="A402" s="1">
        <v>1967</v>
      </c>
      <c r="B402" s="1" t="s">
        <v>3</v>
      </c>
      <c r="C402" s="1">
        <v>0</v>
      </c>
      <c r="D402" s="1">
        <v>1240.117148</v>
      </c>
      <c r="E402" s="1" t="s">
        <v>9</v>
      </c>
      <c r="F402" s="74">
        <f t="shared" si="5"/>
        <v>770.66666666666663</v>
      </c>
      <c r="G402" s="48">
        <f t="shared" si="6"/>
        <v>2.8964673871972324</v>
      </c>
      <c r="H402" s="1" t="str">
        <f t="shared" si="7"/>
        <v>Tinggi</v>
      </c>
      <c r="I402" s="57"/>
      <c r="J402" s="57"/>
      <c r="K402" s="74">
        <f t="shared" si="8"/>
        <v>770.66666666666663</v>
      </c>
      <c r="L402" s="74">
        <f t="shared" si="9"/>
        <v>22.666666666666668</v>
      </c>
      <c r="M402" s="1">
        <f>22*34</f>
        <v>748</v>
      </c>
    </row>
    <row r="403" spans="1:13" x14ac:dyDescent="0.25">
      <c r="A403" s="1">
        <v>1969</v>
      </c>
      <c r="B403" s="1" t="s">
        <v>3</v>
      </c>
      <c r="C403" s="1">
        <v>0</v>
      </c>
      <c r="D403" s="1">
        <v>918.02308900000003</v>
      </c>
      <c r="E403" s="1" t="s">
        <v>9</v>
      </c>
      <c r="F403" s="74">
        <f t="shared" si="5"/>
        <v>834.5454545454545</v>
      </c>
      <c r="G403" s="48">
        <f t="shared" si="6"/>
        <v>1.9800497998039219</v>
      </c>
      <c r="H403" s="1" t="str">
        <f t="shared" si="7"/>
        <v>Sedang</v>
      </c>
      <c r="I403" s="57"/>
      <c r="J403" s="57"/>
      <c r="K403" s="74">
        <f t="shared" si="8"/>
        <v>834.5454545454545</v>
      </c>
      <c r="L403" s="74">
        <f t="shared" si="9"/>
        <v>24.545454545454547</v>
      </c>
      <c r="M403" s="1">
        <f>27*30</f>
        <v>810</v>
      </c>
    </row>
    <row r="404" spans="1:13" x14ac:dyDescent="0.25">
      <c r="A404" s="1">
        <v>1970</v>
      </c>
      <c r="B404" s="1" t="s">
        <v>3</v>
      </c>
      <c r="C404" s="1">
        <v>0</v>
      </c>
      <c r="D404" s="1">
        <v>811.54606200000001</v>
      </c>
      <c r="E404" s="1" t="s">
        <v>9</v>
      </c>
      <c r="F404" s="74">
        <f t="shared" si="5"/>
        <v>432.72727272727275</v>
      </c>
      <c r="G404" s="48">
        <f t="shared" si="6"/>
        <v>3.3757588293277312</v>
      </c>
      <c r="H404" s="1" t="str">
        <f t="shared" si="7"/>
        <v>Tinggi</v>
      </c>
      <c r="I404" s="57"/>
      <c r="J404" s="57"/>
      <c r="K404" s="74">
        <f t="shared" si="8"/>
        <v>432.72727272727275</v>
      </c>
      <c r="L404" s="74">
        <f t="shared" si="9"/>
        <v>12.727272727272727</v>
      </c>
      <c r="M404" s="1">
        <f>15*28</f>
        <v>420</v>
      </c>
    </row>
    <row r="405" spans="1:13" x14ac:dyDescent="0.25">
      <c r="A405" s="1">
        <v>1971</v>
      </c>
      <c r="B405" s="1" t="s">
        <v>3</v>
      </c>
      <c r="C405" s="1">
        <v>0</v>
      </c>
      <c r="D405" s="1">
        <v>385.16542099999998</v>
      </c>
      <c r="E405" s="1" t="s">
        <v>9</v>
      </c>
      <c r="F405" s="74">
        <f t="shared" si="5"/>
        <v>329.69696969696969</v>
      </c>
      <c r="G405" s="48">
        <f t="shared" si="6"/>
        <v>2.1028332727389705</v>
      </c>
      <c r="H405" s="1" t="str">
        <f t="shared" si="7"/>
        <v>Tinggi</v>
      </c>
      <c r="I405" s="57"/>
      <c r="J405" s="57"/>
      <c r="K405" s="74">
        <f t="shared" si="8"/>
        <v>329.69696969696969</v>
      </c>
      <c r="L405" s="74">
        <f t="shared" si="9"/>
        <v>9.6969696969696972</v>
      </c>
      <c r="M405" s="1">
        <f>16*20</f>
        <v>320</v>
      </c>
    </row>
    <row r="406" spans="1:13" x14ac:dyDescent="0.25">
      <c r="A406" s="1">
        <v>1975</v>
      </c>
      <c r="B406" s="1" t="s">
        <v>3</v>
      </c>
      <c r="C406" s="1">
        <v>0</v>
      </c>
      <c r="D406" s="1">
        <v>464.40435100000002</v>
      </c>
      <c r="E406" s="1" t="s">
        <v>9</v>
      </c>
      <c r="F406" s="74">
        <f t="shared" si="5"/>
        <v>375.030303030303</v>
      </c>
      <c r="G406" s="48">
        <f t="shared" si="6"/>
        <v>2.2289607667582421</v>
      </c>
      <c r="H406" s="1" t="str">
        <f t="shared" si="7"/>
        <v>Tinggi</v>
      </c>
      <c r="I406" s="57"/>
      <c r="J406" s="57"/>
      <c r="K406" s="74">
        <f t="shared" si="8"/>
        <v>375.030303030303</v>
      </c>
      <c r="L406" s="74">
        <f t="shared" si="9"/>
        <v>11.030303030303031</v>
      </c>
      <c r="M406" s="1">
        <f>26*14</f>
        <v>364</v>
      </c>
    </row>
    <row r="407" spans="1:13" x14ac:dyDescent="0.25">
      <c r="A407" s="1">
        <v>1976</v>
      </c>
      <c r="B407" s="1" t="s">
        <v>3</v>
      </c>
      <c r="C407" s="1">
        <v>0</v>
      </c>
      <c r="D407" s="1">
        <v>186.01102700000001</v>
      </c>
      <c r="E407" s="1" t="s">
        <v>9</v>
      </c>
      <c r="F407" s="74">
        <f t="shared" si="5"/>
        <v>148.36363636363637</v>
      </c>
      <c r="G407" s="48">
        <f t="shared" si="6"/>
        <v>2.2567514305147061</v>
      </c>
      <c r="H407" s="1" t="str">
        <f t="shared" si="7"/>
        <v>Tinggi</v>
      </c>
      <c r="I407" s="57"/>
      <c r="J407" s="57"/>
      <c r="K407" s="74">
        <f t="shared" si="8"/>
        <v>148.36363636363637</v>
      </c>
      <c r="L407" s="74">
        <f t="shared" si="9"/>
        <v>4.3636363636363633</v>
      </c>
      <c r="M407" s="1">
        <f>16*9</f>
        <v>144</v>
      </c>
    </row>
    <row r="408" spans="1:13" x14ac:dyDescent="0.25">
      <c r="A408" s="1">
        <v>1981</v>
      </c>
      <c r="B408" s="1" t="s">
        <v>3</v>
      </c>
      <c r="C408" s="1">
        <v>0</v>
      </c>
      <c r="D408" s="1">
        <v>288.03260999999998</v>
      </c>
      <c r="E408" s="1" t="s">
        <v>9</v>
      </c>
      <c r="F408" s="74">
        <f t="shared" si="5"/>
        <v>227.69696969696969</v>
      </c>
      <c r="G408" s="48">
        <f t="shared" si="6"/>
        <v>2.2769679310620177</v>
      </c>
      <c r="H408" s="1" t="str">
        <f t="shared" si="7"/>
        <v>Tinggi</v>
      </c>
      <c r="I408" s="57"/>
      <c r="J408" s="57"/>
      <c r="K408" s="74">
        <f t="shared" si="8"/>
        <v>227.69696969696969</v>
      </c>
      <c r="L408" s="74">
        <f t="shared" si="9"/>
        <v>6.6969696969696972</v>
      </c>
      <c r="M408" s="1">
        <f>17*13</f>
        <v>221</v>
      </c>
    </row>
    <row r="409" spans="1:13" x14ac:dyDescent="0.25">
      <c r="A409" s="1">
        <v>1982</v>
      </c>
      <c r="B409" s="1" t="s">
        <v>3</v>
      </c>
      <c r="C409" s="1">
        <v>0</v>
      </c>
      <c r="D409" s="1">
        <v>181.46457699999999</v>
      </c>
      <c r="E409" s="1" t="s">
        <v>9</v>
      </c>
      <c r="F409" s="74">
        <f t="shared" si="5"/>
        <v>1004.5454545454545</v>
      </c>
      <c r="G409" s="48">
        <f t="shared" si="6"/>
        <v>0.32515824657013576</v>
      </c>
      <c r="H409" s="1" t="str">
        <f t="shared" si="7"/>
        <v>Rendah</v>
      </c>
      <c r="I409" s="57"/>
      <c r="J409" s="57"/>
      <c r="K409" s="74">
        <f t="shared" si="8"/>
        <v>1004.5454545454545</v>
      </c>
      <c r="L409" s="74">
        <f t="shared" si="9"/>
        <v>29.545454545454547</v>
      </c>
      <c r="M409" s="1">
        <f>39*25</f>
        <v>975</v>
      </c>
    </row>
    <row r="410" spans="1:13" x14ac:dyDescent="0.25">
      <c r="A410" s="1">
        <v>1983</v>
      </c>
      <c r="B410" s="1" t="s">
        <v>3</v>
      </c>
      <c r="C410" s="1">
        <v>0</v>
      </c>
      <c r="D410" s="1">
        <v>508.67264299999999</v>
      </c>
      <c r="E410" s="1" t="s">
        <v>9</v>
      </c>
      <c r="F410" s="74">
        <f t="shared" si="5"/>
        <v>862.36363636363637</v>
      </c>
      <c r="G410" s="48">
        <f t="shared" si="6"/>
        <v>1.0617455546489563</v>
      </c>
      <c r="H410" s="1" t="str">
        <f t="shared" si="7"/>
        <v>Rendah</v>
      </c>
      <c r="I410" s="57"/>
      <c r="J410" s="57"/>
      <c r="K410" s="74">
        <f t="shared" si="8"/>
        <v>862.36363636363637</v>
      </c>
      <c r="L410" s="74">
        <f t="shared" si="9"/>
        <v>25.363636363636363</v>
      </c>
      <c r="M410" s="1">
        <f>27*31</f>
        <v>837</v>
      </c>
    </row>
    <row r="411" spans="1:13" x14ac:dyDescent="0.25">
      <c r="A411" s="1">
        <v>1984</v>
      </c>
      <c r="B411" s="1" t="s">
        <v>3</v>
      </c>
      <c r="C411" s="1">
        <v>0</v>
      </c>
      <c r="D411" s="1">
        <v>34.809797000000003</v>
      </c>
      <c r="E411" s="1" t="s">
        <v>9</v>
      </c>
      <c r="F411" s="74">
        <f t="shared" si="5"/>
        <v>346.18181818181819</v>
      </c>
      <c r="G411" s="48">
        <f t="shared" si="6"/>
        <v>0.18099631843487396</v>
      </c>
      <c r="H411" s="1" t="str">
        <f t="shared" si="7"/>
        <v>Rendah</v>
      </c>
      <c r="I411" s="57"/>
      <c r="J411" s="57"/>
      <c r="K411" s="74">
        <f t="shared" si="8"/>
        <v>346.18181818181819</v>
      </c>
      <c r="L411" s="74">
        <f t="shared" si="9"/>
        <v>10.181818181818182</v>
      </c>
      <c r="M411" s="1">
        <f>12*28</f>
        <v>336</v>
      </c>
    </row>
    <row r="412" spans="1:13" x14ac:dyDescent="0.25">
      <c r="A412" s="1">
        <v>1986</v>
      </c>
      <c r="B412" s="1" t="s">
        <v>3</v>
      </c>
      <c r="C412" s="1">
        <v>0</v>
      </c>
      <c r="D412" s="1">
        <v>670.43984899999998</v>
      </c>
      <c r="E412" s="1" t="s">
        <v>9</v>
      </c>
      <c r="F412" s="74">
        <f t="shared" si="5"/>
        <v>508.969696969697</v>
      </c>
      <c r="G412" s="48">
        <f t="shared" si="6"/>
        <v>2.3710482871278877</v>
      </c>
      <c r="H412" s="1" t="str">
        <f t="shared" si="7"/>
        <v>Tinggi</v>
      </c>
      <c r="I412" s="57"/>
      <c r="J412" s="57"/>
      <c r="K412" s="74">
        <f t="shared" si="8"/>
        <v>508.969696969697</v>
      </c>
      <c r="L412" s="74">
        <f t="shared" si="9"/>
        <v>14.969696969696969</v>
      </c>
      <c r="M412" s="1">
        <f>19*26</f>
        <v>494</v>
      </c>
    </row>
    <row r="413" spans="1:13" x14ac:dyDescent="0.25">
      <c r="A413" s="1">
        <v>1987</v>
      </c>
      <c r="B413" s="1" t="s">
        <v>3</v>
      </c>
      <c r="C413" s="1">
        <v>0</v>
      </c>
      <c r="D413" s="1">
        <v>1609.7562439999999</v>
      </c>
      <c r="E413" s="1" t="s">
        <v>9</v>
      </c>
      <c r="F413" s="74">
        <f t="shared" si="5"/>
        <v>894.30303030303025</v>
      </c>
      <c r="G413" s="48">
        <f t="shared" si="6"/>
        <v>3.240021716373001</v>
      </c>
      <c r="H413" s="1" t="str">
        <f t="shared" si="7"/>
        <v>Tinggi</v>
      </c>
      <c r="I413" s="57"/>
      <c r="J413" s="57"/>
      <c r="K413" s="74">
        <f t="shared" si="8"/>
        <v>894.30303030303025</v>
      </c>
      <c r="L413" s="74">
        <f t="shared" si="9"/>
        <v>26.303030303030305</v>
      </c>
      <c r="M413" s="1">
        <f>28*31</f>
        <v>868</v>
      </c>
    </row>
    <row r="414" spans="1:13" x14ac:dyDescent="0.25">
      <c r="A414" s="1">
        <v>1989</v>
      </c>
      <c r="B414" s="1" t="s">
        <v>3</v>
      </c>
      <c r="C414" s="1">
        <v>0</v>
      </c>
      <c r="D414" s="1">
        <v>826.28973499999995</v>
      </c>
      <c r="E414" s="1" t="s">
        <v>9</v>
      </c>
      <c r="F414" s="74">
        <f t="shared" si="5"/>
        <v>309.09090909090907</v>
      </c>
      <c r="G414" s="48">
        <f t="shared" si="6"/>
        <v>4.8119225744117644</v>
      </c>
      <c r="H414" s="1" t="str">
        <f t="shared" si="7"/>
        <v>Tinggi</v>
      </c>
      <c r="I414" s="57"/>
      <c r="J414" s="57"/>
      <c r="K414" s="74">
        <f t="shared" si="8"/>
        <v>309.09090909090907</v>
      </c>
      <c r="L414" s="74">
        <f t="shared" si="9"/>
        <v>9.0909090909090917</v>
      </c>
      <c r="M414" s="1">
        <f>20*15</f>
        <v>300</v>
      </c>
    </row>
    <row r="415" spans="1:13" x14ac:dyDescent="0.25">
      <c r="A415" s="1">
        <v>2038</v>
      </c>
      <c r="B415" s="1" t="s">
        <v>3</v>
      </c>
      <c r="C415" s="1">
        <v>0</v>
      </c>
      <c r="D415" s="1">
        <v>597.43062999999995</v>
      </c>
      <c r="E415" s="1" t="s">
        <v>9</v>
      </c>
      <c r="F415" s="74">
        <f t="shared" si="5"/>
        <v>566.66666666666663</v>
      </c>
      <c r="G415" s="48">
        <f t="shared" si="6"/>
        <v>1.8977208247058823</v>
      </c>
      <c r="H415" s="1" t="str">
        <f t="shared" si="7"/>
        <v>Sedang</v>
      </c>
      <c r="I415" s="57"/>
      <c r="J415" s="57"/>
      <c r="K415" s="74">
        <f t="shared" si="8"/>
        <v>566.66666666666663</v>
      </c>
      <c r="L415" s="74">
        <f t="shared" si="9"/>
        <v>16.666666666666668</v>
      </c>
      <c r="M415" s="1">
        <f>22*25</f>
        <v>550</v>
      </c>
    </row>
    <row r="416" spans="1:13" x14ac:dyDescent="0.25">
      <c r="A416" s="1">
        <v>2039</v>
      </c>
      <c r="B416" s="1" t="s">
        <v>3</v>
      </c>
      <c r="C416" s="1">
        <v>0</v>
      </c>
      <c r="D416" s="1">
        <v>430.45701000000003</v>
      </c>
      <c r="E416" s="1" t="s">
        <v>9</v>
      </c>
      <c r="F416" s="74">
        <f t="shared" si="5"/>
        <v>401.81818181818181</v>
      </c>
      <c r="G416" s="48">
        <f t="shared" si="6"/>
        <v>1.9282915832579186</v>
      </c>
      <c r="H416" s="1" t="str">
        <f t="shared" si="7"/>
        <v>Sedang</v>
      </c>
      <c r="I416" s="57"/>
      <c r="J416" s="57"/>
      <c r="K416" s="74">
        <f t="shared" si="8"/>
        <v>401.81818181818181</v>
      </c>
      <c r="L416" s="74">
        <f t="shared" si="9"/>
        <v>11.818181818181818</v>
      </c>
      <c r="M416" s="1">
        <f>13*30</f>
        <v>390</v>
      </c>
    </row>
    <row r="417" spans="1:13" x14ac:dyDescent="0.25">
      <c r="A417" s="1">
        <v>2070</v>
      </c>
      <c r="B417" s="1" t="s">
        <v>3</v>
      </c>
      <c r="C417" s="1">
        <v>0</v>
      </c>
      <c r="D417" s="1">
        <v>155.22868299999999</v>
      </c>
      <c r="E417" s="1" t="s">
        <v>9</v>
      </c>
      <c r="F417" s="74">
        <f t="shared" si="5"/>
        <v>757.27272727272725</v>
      </c>
      <c r="G417" s="48">
        <f t="shared" si="6"/>
        <v>0.36897093918367346</v>
      </c>
      <c r="H417" s="1" t="str">
        <f t="shared" si="7"/>
        <v>Rendah</v>
      </c>
      <c r="I417" s="57"/>
      <c r="J417" s="57"/>
      <c r="K417" s="74">
        <f t="shared" si="8"/>
        <v>757.27272727272725</v>
      </c>
      <c r="L417" s="74">
        <f t="shared" si="9"/>
        <v>22.272727272727273</v>
      </c>
      <c r="M417" s="1">
        <f>21*35</f>
        <v>735</v>
      </c>
    </row>
    <row r="418" spans="1:13" x14ac:dyDescent="0.25">
      <c r="A418" s="1">
        <v>2071</v>
      </c>
      <c r="B418" s="1" t="s">
        <v>3</v>
      </c>
      <c r="C418" s="1">
        <v>0</v>
      </c>
      <c r="D418" s="1">
        <v>334.06642299999999</v>
      </c>
      <c r="E418" s="1" t="s">
        <v>9</v>
      </c>
      <c r="F418" s="74">
        <f t="shared" si="5"/>
        <v>420.36363636363637</v>
      </c>
      <c r="G418" s="48">
        <f t="shared" si="6"/>
        <v>1.4304747351643599</v>
      </c>
      <c r="H418" s="1" t="str">
        <f t="shared" si="7"/>
        <v>Rendah</v>
      </c>
      <c r="I418" s="57"/>
      <c r="J418" s="57"/>
      <c r="K418" s="74">
        <f t="shared" si="8"/>
        <v>420.36363636363637</v>
      </c>
      <c r="L418" s="74">
        <f t="shared" si="9"/>
        <v>12.363636363636363</v>
      </c>
      <c r="M418" s="1">
        <f>24*17</f>
        <v>408</v>
      </c>
    </row>
    <row r="419" spans="1:13" hidden="1" x14ac:dyDescent="0.25">
      <c r="A419" s="1">
        <v>1771</v>
      </c>
      <c r="B419" s="1" t="s">
        <v>3</v>
      </c>
      <c r="C419" s="1">
        <v>0</v>
      </c>
      <c r="D419" s="1">
        <v>1615.942902</v>
      </c>
      <c r="E419" s="1" t="s">
        <v>10</v>
      </c>
      <c r="F419" s="1"/>
      <c r="G419" s="1"/>
      <c r="H419" s="1"/>
      <c r="I419" s="6"/>
      <c r="J419" s="6"/>
      <c r="M419">
        <f>14*17</f>
        <v>238</v>
      </c>
    </row>
    <row r="420" spans="1:13" hidden="1" x14ac:dyDescent="0.25">
      <c r="A420" s="1">
        <v>1772</v>
      </c>
      <c r="B420" s="1" t="s">
        <v>3</v>
      </c>
      <c r="C420" s="1">
        <v>0</v>
      </c>
      <c r="D420" s="1">
        <v>2060.8030130000002</v>
      </c>
      <c r="E420" s="1" t="s">
        <v>10</v>
      </c>
      <c r="F420" s="1"/>
      <c r="G420" s="1"/>
      <c r="H420" s="1"/>
      <c r="I420" s="6"/>
      <c r="J420" s="6"/>
    </row>
    <row r="421" spans="1:13" hidden="1" x14ac:dyDescent="0.25">
      <c r="A421" s="1">
        <v>1773</v>
      </c>
      <c r="B421" s="1" t="s">
        <v>3</v>
      </c>
      <c r="C421" s="1">
        <v>0</v>
      </c>
      <c r="D421" s="1">
        <v>176.49564899999999</v>
      </c>
      <c r="E421" s="1" t="s">
        <v>10</v>
      </c>
      <c r="F421" s="1"/>
      <c r="G421" s="1"/>
      <c r="H421" s="1"/>
      <c r="I421" s="6"/>
      <c r="J421" s="6"/>
    </row>
    <row r="422" spans="1:13" hidden="1" x14ac:dyDescent="0.25">
      <c r="A422" s="1">
        <v>1774</v>
      </c>
      <c r="B422" s="1" t="s">
        <v>3</v>
      </c>
      <c r="C422" s="1">
        <v>0</v>
      </c>
      <c r="D422" s="1">
        <v>176.61885699999999</v>
      </c>
      <c r="E422" s="1" t="s">
        <v>10</v>
      </c>
      <c r="F422" s="1"/>
      <c r="G422" s="1"/>
      <c r="H422" s="1"/>
      <c r="I422" s="6"/>
      <c r="J422" s="6"/>
    </row>
    <row r="423" spans="1:13" hidden="1" x14ac:dyDescent="0.25">
      <c r="A423" s="1">
        <v>1775</v>
      </c>
      <c r="B423" s="1" t="s">
        <v>3</v>
      </c>
      <c r="C423" s="1">
        <v>0</v>
      </c>
      <c r="D423" s="1">
        <v>245.04242300000001</v>
      </c>
      <c r="E423" s="1" t="s">
        <v>10</v>
      </c>
      <c r="F423" s="1"/>
      <c r="G423" s="1"/>
      <c r="H423" s="1"/>
      <c r="I423" s="6"/>
      <c r="J423" s="6"/>
    </row>
    <row r="424" spans="1:13" hidden="1" x14ac:dyDescent="0.25">
      <c r="A424" s="1">
        <v>1776</v>
      </c>
      <c r="B424" s="1" t="s">
        <v>3</v>
      </c>
      <c r="C424" s="1">
        <v>0</v>
      </c>
      <c r="D424" s="1">
        <v>2189.1802859999998</v>
      </c>
      <c r="E424" s="1" t="s">
        <v>10</v>
      </c>
      <c r="F424" s="1"/>
      <c r="G424" s="1"/>
      <c r="H424" s="1"/>
      <c r="I424" s="6"/>
      <c r="J424" s="6"/>
    </row>
    <row r="425" spans="1:13" hidden="1" x14ac:dyDescent="0.25">
      <c r="A425" s="1">
        <v>1777</v>
      </c>
      <c r="B425" s="1" t="s">
        <v>3</v>
      </c>
      <c r="C425" s="1">
        <v>0</v>
      </c>
      <c r="D425" s="1">
        <v>304.22887900000001</v>
      </c>
      <c r="E425" s="1" t="s">
        <v>10</v>
      </c>
      <c r="F425" s="1"/>
      <c r="G425" s="1"/>
      <c r="H425" s="1"/>
      <c r="I425" s="6"/>
      <c r="J425" s="6"/>
    </row>
    <row r="426" spans="1:13" hidden="1" x14ac:dyDescent="0.25">
      <c r="A426" s="1">
        <v>1778</v>
      </c>
      <c r="B426" s="1" t="s">
        <v>3</v>
      </c>
      <c r="C426" s="1">
        <v>0</v>
      </c>
      <c r="D426" s="1">
        <v>449.53046899999998</v>
      </c>
      <c r="E426" s="1" t="s">
        <v>10</v>
      </c>
      <c r="F426" s="1"/>
      <c r="G426" s="1"/>
      <c r="H426" s="1"/>
      <c r="I426" s="6"/>
      <c r="J426" s="6"/>
    </row>
    <row r="427" spans="1:13" hidden="1" x14ac:dyDescent="0.25">
      <c r="A427" s="1">
        <v>1779</v>
      </c>
      <c r="B427" s="1" t="s">
        <v>3</v>
      </c>
      <c r="C427" s="1">
        <v>0</v>
      </c>
      <c r="D427" s="1">
        <v>420.68401499999999</v>
      </c>
      <c r="E427" s="1" t="s">
        <v>10</v>
      </c>
      <c r="F427" s="1"/>
      <c r="G427" s="1"/>
      <c r="H427" s="1"/>
      <c r="I427" s="6"/>
      <c r="J427" s="6"/>
    </row>
    <row r="428" spans="1:13" hidden="1" x14ac:dyDescent="0.25">
      <c r="A428" s="1">
        <v>1780</v>
      </c>
      <c r="B428" s="1" t="s">
        <v>3</v>
      </c>
      <c r="C428" s="1">
        <v>0</v>
      </c>
      <c r="D428" s="1">
        <v>31.539007000000002</v>
      </c>
      <c r="E428" s="1" t="s">
        <v>10</v>
      </c>
      <c r="F428" s="1"/>
      <c r="G428" s="1"/>
      <c r="H428" s="1"/>
      <c r="I428" s="6"/>
      <c r="J428" s="6"/>
    </row>
    <row r="429" spans="1:13" hidden="1" x14ac:dyDescent="0.25">
      <c r="A429" s="1">
        <v>1781</v>
      </c>
      <c r="B429" s="1" t="s">
        <v>3</v>
      </c>
      <c r="C429" s="1">
        <v>0</v>
      </c>
      <c r="D429" s="1">
        <v>34.481476000000001</v>
      </c>
      <c r="E429" s="1" t="s">
        <v>10</v>
      </c>
      <c r="F429" s="1"/>
      <c r="G429" s="1"/>
      <c r="H429" s="1"/>
      <c r="I429" s="6"/>
      <c r="J429" s="6"/>
    </row>
    <row r="430" spans="1:13" hidden="1" x14ac:dyDescent="0.25">
      <c r="A430" s="1">
        <v>1782</v>
      </c>
      <c r="B430" s="1" t="s">
        <v>3</v>
      </c>
      <c r="C430" s="1">
        <v>0</v>
      </c>
      <c r="D430" s="1">
        <v>77.455190000000002</v>
      </c>
      <c r="E430" s="1" t="s">
        <v>10</v>
      </c>
      <c r="F430" s="1"/>
      <c r="G430" s="1"/>
      <c r="H430" s="1"/>
      <c r="I430" s="6"/>
      <c r="J430" s="6"/>
    </row>
    <row r="431" spans="1:13" hidden="1" x14ac:dyDescent="0.25">
      <c r="A431" s="1">
        <v>1783</v>
      </c>
      <c r="B431" s="1" t="s">
        <v>3</v>
      </c>
      <c r="C431" s="1">
        <v>0</v>
      </c>
      <c r="D431" s="1">
        <v>79.315235000000001</v>
      </c>
      <c r="E431" s="1" t="s">
        <v>10</v>
      </c>
      <c r="F431" s="1"/>
      <c r="G431" s="1"/>
      <c r="H431" s="1"/>
      <c r="I431" s="6"/>
      <c r="J431" s="6"/>
    </row>
    <row r="432" spans="1:13" hidden="1" x14ac:dyDescent="0.25">
      <c r="A432" s="1">
        <v>1784</v>
      </c>
      <c r="B432" s="1" t="s">
        <v>3</v>
      </c>
      <c r="C432" s="1">
        <v>0</v>
      </c>
      <c r="D432" s="1">
        <v>441.07541300000003</v>
      </c>
      <c r="E432" s="1" t="s">
        <v>10</v>
      </c>
      <c r="F432" s="1"/>
      <c r="G432" s="1"/>
      <c r="H432" s="1"/>
      <c r="I432" s="6"/>
      <c r="J432" s="6"/>
    </row>
    <row r="433" spans="1:10" hidden="1" x14ac:dyDescent="0.25">
      <c r="A433" s="1">
        <v>1785</v>
      </c>
      <c r="B433" s="1" t="s">
        <v>3</v>
      </c>
      <c r="C433" s="1">
        <v>0</v>
      </c>
      <c r="D433" s="1">
        <v>278.91940899999997</v>
      </c>
      <c r="E433" s="1" t="s">
        <v>10</v>
      </c>
      <c r="F433" s="1"/>
      <c r="G433" s="1"/>
      <c r="H433" s="1"/>
      <c r="I433" s="6"/>
      <c r="J433" s="6"/>
    </row>
    <row r="434" spans="1:10" hidden="1" x14ac:dyDescent="0.25">
      <c r="A434" s="1">
        <v>1786</v>
      </c>
      <c r="B434" s="1" t="s">
        <v>3</v>
      </c>
      <c r="C434" s="1">
        <v>0</v>
      </c>
      <c r="D434" s="1">
        <v>168.888465</v>
      </c>
      <c r="E434" s="1" t="s">
        <v>10</v>
      </c>
      <c r="F434" s="1"/>
      <c r="G434" s="1"/>
      <c r="H434" s="1"/>
      <c r="I434" s="6"/>
      <c r="J434" s="6"/>
    </row>
    <row r="435" spans="1:10" hidden="1" x14ac:dyDescent="0.25">
      <c r="A435" s="1">
        <v>1787</v>
      </c>
      <c r="B435" s="1" t="s">
        <v>3</v>
      </c>
      <c r="C435" s="1">
        <v>0</v>
      </c>
      <c r="D435" s="1">
        <v>207.01355000000001</v>
      </c>
      <c r="E435" s="1" t="s">
        <v>10</v>
      </c>
      <c r="F435" s="1"/>
      <c r="G435" s="1"/>
      <c r="H435" s="1"/>
      <c r="I435" s="6"/>
      <c r="J435" s="6"/>
    </row>
    <row r="436" spans="1:10" hidden="1" x14ac:dyDescent="0.25">
      <c r="A436" s="1">
        <v>1788</v>
      </c>
      <c r="B436" s="1" t="s">
        <v>3</v>
      </c>
      <c r="C436" s="1">
        <v>0</v>
      </c>
      <c r="D436" s="1">
        <v>272.19476500000002</v>
      </c>
      <c r="E436" s="1" t="s">
        <v>10</v>
      </c>
      <c r="F436" s="1"/>
      <c r="G436" s="1"/>
      <c r="H436" s="1"/>
      <c r="I436" s="6"/>
      <c r="J436" s="6"/>
    </row>
    <row r="437" spans="1:10" hidden="1" x14ac:dyDescent="0.25">
      <c r="A437" s="1">
        <v>1789</v>
      </c>
      <c r="B437" s="1" t="s">
        <v>3</v>
      </c>
      <c r="C437" s="1">
        <v>0</v>
      </c>
      <c r="D437" s="1">
        <v>241.62339700000001</v>
      </c>
      <c r="E437" s="1" t="s">
        <v>10</v>
      </c>
      <c r="F437" s="1"/>
      <c r="G437" s="1"/>
      <c r="H437" s="1"/>
      <c r="I437" s="6"/>
      <c r="J437" s="6"/>
    </row>
    <row r="438" spans="1:10" hidden="1" x14ac:dyDescent="0.25">
      <c r="A438" s="1">
        <v>1790</v>
      </c>
      <c r="B438" s="1" t="s">
        <v>3</v>
      </c>
      <c r="C438" s="1">
        <v>0</v>
      </c>
      <c r="D438" s="1">
        <v>155.57266799999999</v>
      </c>
      <c r="E438" s="1" t="s">
        <v>10</v>
      </c>
      <c r="F438" s="1"/>
      <c r="G438" s="1"/>
      <c r="H438" s="1"/>
      <c r="I438" s="6"/>
      <c r="J438" s="6"/>
    </row>
    <row r="439" spans="1:10" hidden="1" x14ac:dyDescent="0.25">
      <c r="A439" s="1">
        <v>1791</v>
      </c>
      <c r="B439" s="1" t="s">
        <v>3</v>
      </c>
      <c r="C439" s="1">
        <v>0</v>
      </c>
      <c r="D439" s="1">
        <v>496.74578500000001</v>
      </c>
      <c r="E439" s="1" t="s">
        <v>10</v>
      </c>
      <c r="F439" s="1"/>
      <c r="G439" s="1"/>
      <c r="H439" s="1"/>
      <c r="I439" s="6"/>
      <c r="J439" s="6"/>
    </row>
    <row r="440" spans="1:10" hidden="1" x14ac:dyDescent="0.25">
      <c r="A440" s="1">
        <v>1792</v>
      </c>
      <c r="B440" s="1" t="s">
        <v>3</v>
      </c>
      <c r="C440" s="1">
        <v>0</v>
      </c>
      <c r="D440" s="1">
        <v>1151.189578</v>
      </c>
      <c r="E440" s="1" t="s">
        <v>10</v>
      </c>
      <c r="F440" s="1"/>
      <c r="G440" s="1"/>
      <c r="H440" s="1"/>
      <c r="I440" s="6"/>
      <c r="J440" s="6"/>
    </row>
    <row r="441" spans="1:10" hidden="1" x14ac:dyDescent="0.25">
      <c r="A441" s="1">
        <v>1793</v>
      </c>
      <c r="B441" s="1" t="s">
        <v>3</v>
      </c>
      <c r="C441" s="1">
        <v>0</v>
      </c>
      <c r="D441" s="1">
        <v>702.43336099999999</v>
      </c>
      <c r="E441" s="1" t="s">
        <v>10</v>
      </c>
      <c r="F441" s="1"/>
      <c r="G441" s="1"/>
      <c r="H441" s="1"/>
      <c r="I441" s="6"/>
      <c r="J441" s="6"/>
    </row>
    <row r="442" spans="1:10" hidden="1" x14ac:dyDescent="0.25">
      <c r="A442" s="1">
        <v>1794</v>
      </c>
      <c r="B442" s="1" t="s">
        <v>3</v>
      </c>
      <c r="C442" s="1">
        <v>0</v>
      </c>
      <c r="D442" s="1">
        <v>173.255135</v>
      </c>
      <c r="E442" s="1" t="s">
        <v>10</v>
      </c>
      <c r="F442" s="1"/>
      <c r="G442" s="1"/>
      <c r="H442" s="1"/>
      <c r="I442" s="6"/>
      <c r="J442" s="6"/>
    </row>
    <row r="443" spans="1:10" hidden="1" x14ac:dyDescent="0.25">
      <c r="A443" s="1">
        <v>1795</v>
      </c>
      <c r="B443" s="1" t="s">
        <v>3</v>
      </c>
      <c r="C443" s="1">
        <v>0</v>
      </c>
      <c r="D443" s="1">
        <v>103.164934</v>
      </c>
      <c r="E443" s="1" t="s">
        <v>10</v>
      </c>
      <c r="F443" s="1"/>
      <c r="G443" s="1"/>
      <c r="H443" s="1"/>
      <c r="I443" s="6"/>
      <c r="J443" s="6"/>
    </row>
    <row r="444" spans="1:10" hidden="1" x14ac:dyDescent="0.25">
      <c r="A444" s="1">
        <v>1796</v>
      </c>
      <c r="B444" s="1" t="s">
        <v>3</v>
      </c>
      <c r="C444" s="1">
        <v>0</v>
      </c>
      <c r="D444" s="1">
        <v>538.46241299999997</v>
      </c>
      <c r="E444" s="1" t="s">
        <v>10</v>
      </c>
      <c r="F444" s="1"/>
      <c r="G444" s="1"/>
      <c r="H444" s="1"/>
      <c r="I444" s="6"/>
      <c r="J444" s="6"/>
    </row>
    <row r="445" spans="1:10" hidden="1" x14ac:dyDescent="0.25">
      <c r="A445" s="1">
        <v>1797</v>
      </c>
      <c r="B445" s="1" t="s">
        <v>3</v>
      </c>
      <c r="C445" s="1">
        <v>0</v>
      </c>
      <c r="D445" s="1">
        <v>154.43019200000001</v>
      </c>
      <c r="E445" s="1" t="s">
        <v>10</v>
      </c>
      <c r="F445" s="1"/>
      <c r="G445" s="1"/>
      <c r="H445" s="1"/>
      <c r="I445" s="6"/>
      <c r="J445" s="6"/>
    </row>
    <row r="446" spans="1:10" hidden="1" x14ac:dyDescent="0.25">
      <c r="A446" s="1">
        <v>1798</v>
      </c>
      <c r="B446" s="1" t="s">
        <v>3</v>
      </c>
      <c r="C446" s="1">
        <v>0</v>
      </c>
      <c r="D446" s="1">
        <v>101.44544500000001</v>
      </c>
      <c r="E446" s="1" t="s">
        <v>10</v>
      </c>
      <c r="F446" s="1"/>
      <c r="G446" s="1"/>
      <c r="H446" s="1"/>
      <c r="I446" s="6"/>
      <c r="J446" s="6"/>
    </row>
    <row r="447" spans="1:10" hidden="1" x14ac:dyDescent="0.25">
      <c r="A447" s="1">
        <v>1799</v>
      </c>
      <c r="B447" s="1" t="s">
        <v>3</v>
      </c>
      <c r="C447" s="1">
        <v>0</v>
      </c>
      <c r="D447" s="1">
        <v>272.340374</v>
      </c>
      <c r="E447" s="1" t="s">
        <v>10</v>
      </c>
      <c r="F447" s="1"/>
      <c r="G447" s="1"/>
      <c r="H447" s="1"/>
      <c r="I447" s="6"/>
      <c r="J447" s="6"/>
    </row>
    <row r="448" spans="1:10" hidden="1" x14ac:dyDescent="0.25">
      <c r="A448" s="1">
        <v>1800</v>
      </c>
      <c r="B448" s="1" t="s">
        <v>3</v>
      </c>
      <c r="C448" s="1">
        <v>0</v>
      </c>
      <c r="D448" s="1">
        <v>538.61193200000002</v>
      </c>
      <c r="E448" s="1" t="s">
        <v>10</v>
      </c>
      <c r="F448" s="1"/>
      <c r="G448" s="1"/>
      <c r="H448" s="1"/>
      <c r="I448" s="6"/>
      <c r="J448" s="6"/>
    </row>
    <row r="449" spans="1:10" hidden="1" x14ac:dyDescent="0.25">
      <c r="A449" s="1">
        <v>1801</v>
      </c>
      <c r="B449" s="1" t="s">
        <v>3</v>
      </c>
      <c r="C449" s="1">
        <v>0</v>
      </c>
      <c r="D449" s="1">
        <v>593.82679299999995</v>
      </c>
      <c r="E449" s="1" t="s">
        <v>10</v>
      </c>
      <c r="F449" s="1"/>
      <c r="G449" s="1"/>
      <c r="H449" s="1"/>
      <c r="I449" s="6"/>
      <c r="J449" s="6"/>
    </row>
    <row r="450" spans="1:10" hidden="1" x14ac:dyDescent="0.25">
      <c r="A450" s="1">
        <v>1802</v>
      </c>
      <c r="B450" s="1" t="s">
        <v>3</v>
      </c>
      <c r="C450" s="1">
        <v>0</v>
      </c>
      <c r="D450" s="1">
        <v>95.411922000000004</v>
      </c>
      <c r="E450" s="1" t="s">
        <v>10</v>
      </c>
      <c r="F450" s="1"/>
      <c r="G450" s="1"/>
      <c r="H450" s="1"/>
      <c r="I450" s="6"/>
      <c r="J450" s="6"/>
    </row>
    <row r="451" spans="1:10" hidden="1" x14ac:dyDescent="0.25">
      <c r="A451" s="1">
        <v>1803</v>
      </c>
      <c r="B451" s="1" t="s">
        <v>3</v>
      </c>
      <c r="C451" s="1">
        <v>0</v>
      </c>
      <c r="D451" s="1">
        <v>234.82237799999999</v>
      </c>
      <c r="E451" s="1" t="s">
        <v>10</v>
      </c>
      <c r="F451" s="1"/>
      <c r="G451" s="1"/>
      <c r="H451" s="1"/>
      <c r="I451" s="6"/>
      <c r="J451" s="6"/>
    </row>
    <row r="452" spans="1:10" hidden="1" x14ac:dyDescent="0.25">
      <c r="A452" s="1">
        <v>1804</v>
      </c>
      <c r="B452" s="1" t="s">
        <v>3</v>
      </c>
      <c r="C452" s="1">
        <v>0</v>
      </c>
      <c r="D452" s="1">
        <v>208.84528700000001</v>
      </c>
      <c r="E452" s="1" t="s">
        <v>10</v>
      </c>
      <c r="F452" s="1"/>
      <c r="G452" s="1"/>
      <c r="H452" s="1"/>
      <c r="I452" s="6"/>
      <c r="J452" s="6"/>
    </row>
    <row r="453" spans="1:10" hidden="1" x14ac:dyDescent="0.25">
      <c r="A453" s="1">
        <v>1805</v>
      </c>
      <c r="B453" s="1" t="s">
        <v>3</v>
      </c>
      <c r="C453" s="1">
        <v>0</v>
      </c>
      <c r="D453" s="1">
        <v>533.30814799999996</v>
      </c>
      <c r="E453" s="1" t="s">
        <v>10</v>
      </c>
      <c r="F453" s="1"/>
      <c r="G453" s="1"/>
      <c r="H453" s="1"/>
      <c r="I453" s="6"/>
      <c r="J453" s="6"/>
    </row>
    <row r="454" spans="1:10" hidden="1" x14ac:dyDescent="0.25">
      <c r="A454" s="1">
        <v>1806</v>
      </c>
      <c r="B454" s="1" t="s">
        <v>3</v>
      </c>
      <c r="C454" s="1">
        <v>0</v>
      </c>
      <c r="D454" s="1">
        <v>210.36388400000001</v>
      </c>
      <c r="E454" s="1" t="s">
        <v>10</v>
      </c>
      <c r="F454" s="1"/>
      <c r="G454" s="1"/>
      <c r="H454" s="1"/>
      <c r="I454" s="6"/>
      <c r="J454" s="6"/>
    </row>
    <row r="455" spans="1:10" hidden="1" x14ac:dyDescent="0.25">
      <c r="A455" s="1">
        <v>1807</v>
      </c>
      <c r="B455" s="1" t="s">
        <v>3</v>
      </c>
      <c r="C455" s="1">
        <v>0</v>
      </c>
      <c r="D455" s="1">
        <v>1498.7141059999999</v>
      </c>
      <c r="E455" s="1" t="s">
        <v>10</v>
      </c>
      <c r="F455" s="1"/>
      <c r="G455" s="1"/>
      <c r="H455" s="1"/>
      <c r="I455" s="6"/>
      <c r="J455" s="6"/>
    </row>
    <row r="456" spans="1:10" hidden="1" x14ac:dyDescent="0.25">
      <c r="A456" s="1">
        <v>1808</v>
      </c>
      <c r="B456" s="1" t="s">
        <v>3</v>
      </c>
      <c r="C456" s="1">
        <v>0</v>
      </c>
      <c r="D456" s="1">
        <v>749.85974099999999</v>
      </c>
      <c r="E456" s="1" t="s">
        <v>10</v>
      </c>
      <c r="F456" s="1"/>
      <c r="G456" s="1"/>
      <c r="H456" s="1"/>
      <c r="I456" s="6"/>
      <c r="J456" s="6"/>
    </row>
    <row r="457" spans="1:10" hidden="1" x14ac:dyDescent="0.25">
      <c r="A457" s="1">
        <v>1809</v>
      </c>
      <c r="B457" s="1" t="s">
        <v>3</v>
      </c>
      <c r="C457" s="1">
        <v>0</v>
      </c>
      <c r="D457" s="1">
        <v>1020.6957159999999</v>
      </c>
      <c r="E457" s="1" t="s">
        <v>10</v>
      </c>
      <c r="F457" s="1"/>
      <c r="G457" s="1"/>
      <c r="H457" s="1"/>
      <c r="I457" s="6"/>
      <c r="J457" s="6"/>
    </row>
    <row r="458" spans="1:10" hidden="1" x14ac:dyDescent="0.25">
      <c r="A458" s="1">
        <v>1810</v>
      </c>
      <c r="B458" s="1" t="s">
        <v>3</v>
      </c>
      <c r="C458" s="1">
        <v>0</v>
      </c>
      <c r="D458" s="1">
        <v>953.155258</v>
      </c>
      <c r="E458" s="1" t="s">
        <v>10</v>
      </c>
      <c r="F458" s="1"/>
      <c r="G458" s="1"/>
      <c r="H458" s="1"/>
      <c r="I458" s="6"/>
      <c r="J458" s="6"/>
    </row>
    <row r="459" spans="1:10" hidden="1" x14ac:dyDescent="0.25">
      <c r="A459" s="1">
        <v>1811</v>
      </c>
      <c r="B459" s="1" t="s">
        <v>3</v>
      </c>
      <c r="C459" s="1">
        <v>0</v>
      </c>
      <c r="D459" s="1">
        <v>320.04799800000001</v>
      </c>
      <c r="E459" s="1" t="s">
        <v>10</v>
      </c>
      <c r="F459" s="1"/>
      <c r="G459" s="1"/>
      <c r="H459" s="1"/>
      <c r="I459" s="6"/>
      <c r="J459" s="6"/>
    </row>
    <row r="460" spans="1:10" hidden="1" x14ac:dyDescent="0.25">
      <c r="A460" s="1">
        <v>1861</v>
      </c>
      <c r="B460" s="1" t="s">
        <v>3</v>
      </c>
      <c r="C460" s="1">
        <v>0</v>
      </c>
      <c r="D460" s="1">
        <v>1949.156144</v>
      </c>
      <c r="E460" s="1" t="s">
        <v>10</v>
      </c>
      <c r="F460" s="1"/>
      <c r="G460" s="1"/>
      <c r="H460" s="1"/>
      <c r="I460" s="6"/>
      <c r="J460" s="6"/>
    </row>
    <row r="461" spans="1:10" hidden="1" x14ac:dyDescent="0.25">
      <c r="A461" s="1">
        <v>1862</v>
      </c>
      <c r="B461" s="1" t="s">
        <v>3</v>
      </c>
      <c r="C461" s="1">
        <v>0</v>
      </c>
      <c r="D461" s="1">
        <v>1225.481282</v>
      </c>
      <c r="E461" s="1" t="s">
        <v>10</v>
      </c>
      <c r="F461" s="1"/>
      <c r="G461" s="1"/>
      <c r="H461" s="1"/>
      <c r="I461" s="6"/>
      <c r="J461" s="6"/>
    </row>
    <row r="462" spans="1:10" hidden="1" x14ac:dyDescent="0.25">
      <c r="A462" s="1">
        <v>1863</v>
      </c>
      <c r="B462" s="1" t="s">
        <v>3</v>
      </c>
      <c r="C462" s="1">
        <v>0</v>
      </c>
      <c r="D462" s="1">
        <v>873.41684499999997</v>
      </c>
      <c r="E462" s="1" t="s">
        <v>10</v>
      </c>
      <c r="F462" s="1"/>
      <c r="G462" s="1"/>
      <c r="H462" s="1"/>
      <c r="I462" s="6"/>
      <c r="J462" s="6"/>
    </row>
    <row r="463" spans="1:10" hidden="1" x14ac:dyDescent="0.25">
      <c r="A463" s="1">
        <v>1864</v>
      </c>
      <c r="B463" s="1" t="s">
        <v>3</v>
      </c>
      <c r="C463" s="1">
        <v>0</v>
      </c>
      <c r="D463" s="1">
        <v>1114.893233</v>
      </c>
      <c r="E463" s="1" t="s">
        <v>10</v>
      </c>
      <c r="F463" s="1"/>
      <c r="G463" s="1"/>
      <c r="H463" s="1"/>
      <c r="I463" s="6"/>
      <c r="J463" s="6"/>
    </row>
    <row r="464" spans="1:10" hidden="1" x14ac:dyDescent="0.25">
      <c r="A464" s="1">
        <v>1884</v>
      </c>
      <c r="B464" s="1" t="s">
        <v>3</v>
      </c>
      <c r="C464" s="1">
        <v>0</v>
      </c>
      <c r="D464" s="1">
        <v>407.33448399999997</v>
      </c>
      <c r="E464" s="1" t="s">
        <v>10</v>
      </c>
      <c r="F464" s="1"/>
      <c r="G464" s="1"/>
      <c r="H464" s="1"/>
      <c r="I464" s="6"/>
      <c r="J464" s="6"/>
    </row>
    <row r="465" spans="1:10" hidden="1" x14ac:dyDescent="0.25">
      <c r="A465" s="1">
        <v>1885</v>
      </c>
      <c r="B465" s="1" t="s">
        <v>3</v>
      </c>
      <c r="C465" s="1">
        <v>0</v>
      </c>
      <c r="D465" s="1">
        <v>776.68166099999996</v>
      </c>
      <c r="E465" s="1" t="s">
        <v>10</v>
      </c>
      <c r="F465" s="1"/>
      <c r="G465" s="1"/>
      <c r="H465" s="1"/>
      <c r="I465" s="6"/>
      <c r="J465" s="6"/>
    </row>
    <row r="466" spans="1:10" hidden="1" x14ac:dyDescent="0.25">
      <c r="A466" s="1">
        <v>1944</v>
      </c>
      <c r="B466" s="1" t="s">
        <v>3</v>
      </c>
      <c r="C466" s="1">
        <v>0</v>
      </c>
      <c r="D466" s="1">
        <v>653.68074300000001</v>
      </c>
      <c r="E466" s="1" t="s">
        <v>10</v>
      </c>
      <c r="F466" s="1"/>
      <c r="G466" s="1"/>
      <c r="H466" s="1"/>
      <c r="I466" s="6"/>
      <c r="J466" s="6"/>
    </row>
    <row r="467" spans="1:10" hidden="1" x14ac:dyDescent="0.25">
      <c r="A467" s="1">
        <v>1945</v>
      </c>
      <c r="B467" s="1" t="s">
        <v>3</v>
      </c>
      <c r="C467" s="1">
        <v>0</v>
      </c>
      <c r="D467" s="1">
        <v>147.284121</v>
      </c>
      <c r="E467" s="1" t="s">
        <v>10</v>
      </c>
      <c r="F467" s="1"/>
      <c r="G467" s="1"/>
      <c r="H467" s="1"/>
      <c r="I467" s="6"/>
      <c r="J467" s="6"/>
    </row>
    <row r="468" spans="1:10" hidden="1" x14ac:dyDescent="0.25">
      <c r="A468" s="1">
        <v>1946</v>
      </c>
      <c r="B468" s="1" t="s">
        <v>3</v>
      </c>
      <c r="C468" s="1">
        <v>0</v>
      </c>
      <c r="D468" s="1">
        <v>229.418792</v>
      </c>
      <c r="E468" s="1" t="s">
        <v>10</v>
      </c>
      <c r="F468" s="1"/>
      <c r="G468" s="1"/>
      <c r="H468" s="1"/>
      <c r="I468" s="6"/>
      <c r="J468" s="6"/>
    </row>
    <row r="469" spans="1:10" hidden="1" x14ac:dyDescent="0.25">
      <c r="A469" s="1">
        <v>1947</v>
      </c>
      <c r="B469" s="1" t="s">
        <v>3</v>
      </c>
      <c r="C469" s="1">
        <v>0</v>
      </c>
      <c r="D469" s="1">
        <v>84.896528000000004</v>
      </c>
      <c r="E469" s="1" t="s">
        <v>10</v>
      </c>
      <c r="F469" s="1"/>
      <c r="G469" s="1"/>
      <c r="H469" s="1"/>
      <c r="I469" s="6"/>
      <c r="J469" s="6"/>
    </row>
    <row r="470" spans="1:10" hidden="1" x14ac:dyDescent="0.25">
      <c r="A470" s="1">
        <v>1958</v>
      </c>
      <c r="B470" s="1" t="s">
        <v>3</v>
      </c>
      <c r="C470" s="1">
        <v>0</v>
      </c>
      <c r="D470" s="1">
        <v>673.90822800000001</v>
      </c>
      <c r="E470" s="1" t="s">
        <v>10</v>
      </c>
      <c r="F470" s="1"/>
      <c r="G470" s="1"/>
      <c r="H470" s="1"/>
      <c r="I470" s="6"/>
      <c r="J470" s="6"/>
    </row>
    <row r="471" spans="1:10" hidden="1" x14ac:dyDescent="0.25">
      <c r="A471" s="1">
        <v>1959</v>
      </c>
      <c r="B471" s="1" t="s">
        <v>3</v>
      </c>
      <c r="C471" s="1">
        <v>0</v>
      </c>
      <c r="D471" s="1">
        <v>872.55508899999995</v>
      </c>
      <c r="E471" s="1" t="s">
        <v>10</v>
      </c>
      <c r="F471" s="1"/>
      <c r="G471" s="1"/>
      <c r="H471" s="1"/>
      <c r="I471" s="6"/>
      <c r="J471" s="6"/>
    </row>
    <row r="472" spans="1:10" hidden="1" x14ac:dyDescent="0.25">
      <c r="A472" s="1">
        <v>1960</v>
      </c>
      <c r="B472" s="1" t="s">
        <v>3</v>
      </c>
      <c r="C472" s="1">
        <v>0</v>
      </c>
      <c r="D472" s="1">
        <v>900.78445199999999</v>
      </c>
      <c r="E472" s="1" t="s">
        <v>10</v>
      </c>
      <c r="F472" s="1"/>
      <c r="G472" s="1"/>
      <c r="H472" s="1"/>
      <c r="I472" s="6"/>
      <c r="J472" s="6"/>
    </row>
    <row r="473" spans="1:10" hidden="1" x14ac:dyDescent="0.25">
      <c r="A473" s="1">
        <v>1961</v>
      </c>
      <c r="B473" s="1" t="s">
        <v>3</v>
      </c>
      <c r="C473" s="1">
        <v>0</v>
      </c>
      <c r="D473" s="1">
        <v>175.30906999999999</v>
      </c>
      <c r="E473" s="1" t="s">
        <v>10</v>
      </c>
      <c r="F473" s="1"/>
      <c r="G473" s="1"/>
      <c r="H473" s="1"/>
      <c r="I473" s="6"/>
      <c r="J473" s="6"/>
    </row>
    <row r="474" spans="1:10" hidden="1" x14ac:dyDescent="0.25">
      <c r="A474" s="1">
        <v>1962</v>
      </c>
      <c r="B474" s="1" t="s">
        <v>3</v>
      </c>
      <c r="C474" s="1">
        <v>0</v>
      </c>
      <c r="D474" s="1">
        <v>79.649944000000005</v>
      </c>
      <c r="E474" s="1" t="s">
        <v>10</v>
      </c>
      <c r="F474" s="1"/>
      <c r="G474" s="1"/>
      <c r="H474" s="1"/>
      <c r="I474" s="6"/>
      <c r="J474" s="6"/>
    </row>
    <row r="475" spans="1:10" hidden="1" x14ac:dyDescent="0.25">
      <c r="A475" s="1">
        <v>1963</v>
      </c>
      <c r="B475" s="1" t="s">
        <v>3</v>
      </c>
      <c r="C475" s="1">
        <v>0</v>
      </c>
      <c r="D475" s="1">
        <v>568.69565899999998</v>
      </c>
      <c r="E475" s="1" t="s">
        <v>10</v>
      </c>
      <c r="F475" s="1"/>
      <c r="G475" s="1"/>
      <c r="H475" s="1"/>
      <c r="I475" s="6"/>
      <c r="J475" s="6"/>
    </row>
    <row r="476" spans="1:10" hidden="1" x14ac:dyDescent="0.25">
      <c r="A476" s="1">
        <v>1968</v>
      </c>
      <c r="B476" s="1" t="s">
        <v>3</v>
      </c>
      <c r="C476" s="1">
        <v>0</v>
      </c>
      <c r="D476" s="1">
        <v>63.432937000000003</v>
      </c>
      <c r="E476" s="1" t="s">
        <v>10</v>
      </c>
      <c r="F476" s="1"/>
      <c r="G476" s="1"/>
      <c r="H476" s="1"/>
      <c r="I476" s="6"/>
      <c r="J476" s="6"/>
    </row>
    <row r="477" spans="1:10" hidden="1" x14ac:dyDescent="0.25">
      <c r="A477" s="1">
        <v>2074</v>
      </c>
      <c r="B477" s="1" t="s">
        <v>3</v>
      </c>
      <c r="C477" s="1">
        <v>0</v>
      </c>
      <c r="D477" s="1">
        <v>657.79701499999999</v>
      </c>
      <c r="E477" s="1" t="s">
        <v>10</v>
      </c>
      <c r="F477" s="1"/>
      <c r="G477" s="1"/>
      <c r="H477" s="1"/>
      <c r="I477" s="6"/>
      <c r="J477" s="6"/>
    </row>
    <row r="478" spans="1:10" hidden="1" x14ac:dyDescent="0.25">
      <c r="A478" s="1">
        <v>2075</v>
      </c>
      <c r="B478" s="1" t="s">
        <v>3</v>
      </c>
      <c r="C478" s="1">
        <v>0</v>
      </c>
      <c r="D478" s="1">
        <v>651.68228299999998</v>
      </c>
      <c r="E478" s="1" t="s">
        <v>10</v>
      </c>
      <c r="F478" s="1"/>
      <c r="G478" s="1"/>
      <c r="H478" s="1"/>
      <c r="I478" s="6"/>
      <c r="J478" s="6"/>
    </row>
    <row r="479" spans="1:10" hidden="1" x14ac:dyDescent="0.25">
      <c r="A479" s="1">
        <v>2076</v>
      </c>
      <c r="B479" s="1" t="s">
        <v>3</v>
      </c>
      <c r="C479" s="1">
        <v>0</v>
      </c>
      <c r="D479" s="1">
        <v>607.16967299999999</v>
      </c>
      <c r="E479" s="1" t="s">
        <v>10</v>
      </c>
      <c r="F479" s="1"/>
      <c r="G479" s="1"/>
      <c r="H479" s="1"/>
      <c r="I479" s="6"/>
      <c r="J479" s="6"/>
    </row>
    <row r="480" spans="1:10" hidden="1" x14ac:dyDescent="0.25">
      <c r="A480" s="1">
        <v>2077</v>
      </c>
      <c r="B480" s="1" t="s">
        <v>3</v>
      </c>
      <c r="C480" s="1">
        <v>0</v>
      </c>
      <c r="D480" s="1">
        <v>555.78068199999996</v>
      </c>
      <c r="E480" s="1" t="s">
        <v>10</v>
      </c>
      <c r="F480" s="1"/>
      <c r="G480" s="1"/>
      <c r="H480" s="1"/>
      <c r="I480" s="6"/>
      <c r="J480" s="6"/>
    </row>
    <row r="481" spans="1:10" hidden="1" x14ac:dyDescent="0.25">
      <c r="A481" s="1">
        <v>2078</v>
      </c>
      <c r="B481" s="1" t="s">
        <v>3</v>
      </c>
      <c r="C481" s="1">
        <v>0</v>
      </c>
      <c r="D481" s="1">
        <v>357.86361900000003</v>
      </c>
      <c r="E481" s="1" t="s">
        <v>10</v>
      </c>
      <c r="F481" s="1"/>
      <c r="G481" s="1"/>
      <c r="H481" s="1"/>
      <c r="I481" s="6"/>
      <c r="J481" s="6"/>
    </row>
    <row r="482" spans="1:10" hidden="1" x14ac:dyDescent="0.25">
      <c r="A482" s="1">
        <v>2079</v>
      </c>
      <c r="B482" s="1" t="s">
        <v>3</v>
      </c>
      <c r="C482" s="1">
        <v>0</v>
      </c>
      <c r="D482" s="1">
        <v>436.60481600000003</v>
      </c>
      <c r="E482" s="1" t="s">
        <v>10</v>
      </c>
      <c r="F482" s="1"/>
      <c r="G482" s="1"/>
      <c r="H482" s="1"/>
      <c r="I482" s="6"/>
      <c r="J482" s="6"/>
    </row>
    <row r="483" spans="1:10" hidden="1" x14ac:dyDescent="0.25">
      <c r="A483" s="1">
        <v>2080</v>
      </c>
      <c r="B483" s="1" t="s">
        <v>3</v>
      </c>
      <c r="C483" s="1">
        <v>0</v>
      </c>
      <c r="D483" s="1">
        <v>618.31440899999996</v>
      </c>
      <c r="E483" s="1" t="s">
        <v>10</v>
      </c>
      <c r="F483" s="1"/>
      <c r="G483" s="1"/>
      <c r="H483" s="1"/>
      <c r="I483" s="6"/>
      <c r="J483" s="6"/>
    </row>
    <row r="484" spans="1:10" hidden="1" x14ac:dyDescent="0.25">
      <c r="A484" s="1">
        <v>2081</v>
      </c>
      <c r="B484" s="1" t="s">
        <v>3</v>
      </c>
      <c r="C484" s="1">
        <v>0</v>
      </c>
      <c r="D484" s="1">
        <v>627.241398</v>
      </c>
      <c r="E484" s="1" t="s">
        <v>10</v>
      </c>
      <c r="F484" s="1"/>
      <c r="G484" s="1"/>
      <c r="H484" s="1"/>
      <c r="I484" s="6"/>
      <c r="J484" s="6"/>
    </row>
    <row r="485" spans="1:10" hidden="1" x14ac:dyDescent="0.25">
      <c r="A485" s="1">
        <v>2082</v>
      </c>
      <c r="B485" s="1" t="s">
        <v>3</v>
      </c>
      <c r="C485" s="1">
        <v>0</v>
      </c>
      <c r="D485" s="1">
        <v>2247.0923079999998</v>
      </c>
      <c r="E485" s="1" t="s">
        <v>10</v>
      </c>
      <c r="F485" s="1"/>
      <c r="G485" s="1"/>
      <c r="H485" s="1"/>
      <c r="I485" s="6"/>
      <c r="J485" s="6"/>
    </row>
    <row r="486" spans="1:10" hidden="1" x14ac:dyDescent="0.25">
      <c r="A486" s="1">
        <v>2083</v>
      </c>
      <c r="B486" s="1" t="s">
        <v>3</v>
      </c>
      <c r="C486" s="1">
        <v>0</v>
      </c>
      <c r="D486" s="1">
        <v>684.63398600000005</v>
      </c>
      <c r="E486" s="1" t="s">
        <v>10</v>
      </c>
      <c r="F486" s="1"/>
      <c r="G486" s="1"/>
      <c r="H486" s="1"/>
      <c r="I486" s="6"/>
      <c r="J486" s="6"/>
    </row>
    <row r="487" spans="1:10" hidden="1" x14ac:dyDescent="0.25">
      <c r="A487" s="1">
        <v>2084</v>
      </c>
      <c r="B487" s="1" t="s">
        <v>3</v>
      </c>
      <c r="C487" s="1">
        <v>0</v>
      </c>
      <c r="D487" s="1">
        <v>757.88681999999994</v>
      </c>
      <c r="E487" s="1" t="s">
        <v>10</v>
      </c>
      <c r="F487" s="1"/>
      <c r="G487" s="1"/>
      <c r="H487" s="1"/>
      <c r="I487" s="6"/>
      <c r="J487" s="6"/>
    </row>
    <row r="488" spans="1:10" hidden="1" x14ac:dyDescent="0.25">
      <c r="A488" s="1">
        <v>2085</v>
      </c>
      <c r="B488" s="1" t="s">
        <v>3</v>
      </c>
      <c r="C488" s="1">
        <v>0</v>
      </c>
      <c r="D488" s="1">
        <v>511.423654</v>
      </c>
      <c r="E488" s="1" t="s">
        <v>10</v>
      </c>
      <c r="F488" s="1"/>
      <c r="G488" s="1"/>
      <c r="H488" s="1"/>
      <c r="I488" s="6"/>
      <c r="J488" s="6"/>
    </row>
    <row r="489" spans="1:10" hidden="1" x14ac:dyDescent="0.25">
      <c r="A489" s="1">
        <v>2086</v>
      </c>
      <c r="B489" s="1" t="s">
        <v>3</v>
      </c>
      <c r="C489" s="1">
        <v>0</v>
      </c>
      <c r="D489" s="1">
        <v>457.81656600000002</v>
      </c>
      <c r="E489" s="1" t="s">
        <v>10</v>
      </c>
      <c r="F489" s="1"/>
      <c r="G489" s="1"/>
      <c r="H489" s="1"/>
      <c r="I489" s="6"/>
      <c r="J489" s="6"/>
    </row>
    <row r="490" spans="1:10" hidden="1" x14ac:dyDescent="0.25">
      <c r="A490" s="1">
        <v>2087</v>
      </c>
      <c r="B490" s="1" t="s">
        <v>3</v>
      </c>
      <c r="C490" s="1">
        <v>0</v>
      </c>
      <c r="D490" s="1">
        <v>398.54942899999998</v>
      </c>
      <c r="E490" s="1" t="s">
        <v>10</v>
      </c>
      <c r="F490" s="1"/>
      <c r="G490" s="1"/>
      <c r="H490" s="1"/>
      <c r="I490" s="6"/>
      <c r="J490" s="6"/>
    </row>
    <row r="491" spans="1:10" hidden="1" x14ac:dyDescent="0.25">
      <c r="A491" s="1">
        <v>2088</v>
      </c>
      <c r="B491" s="1" t="s">
        <v>3</v>
      </c>
      <c r="C491" s="1">
        <v>0</v>
      </c>
      <c r="D491" s="1">
        <v>404.82359300000002</v>
      </c>
      <c r="E491" s="1" t="s">
        <v>10</v>
      </c>
      <c r="F491" s="1"/>
      <c r="G491" s="1"/>
      <c r="H491" s="1"/>
      <c r="I491" s="6"/>
      <c r="J491" s="6"/>
    </row>
    <row r="492" spans="1:10" hidden="1" x14ac:dyDescent="0.25">
      <c r="A492" s="1">
        <v>2089</v>
      </c>
      <c r="B492" s="1" t="s">
        <v>3</v>
      </c>
      <c r="C492" s="1">
        <v>0</v>
      </c>
      <c r="D492" s="1">
        <v>276.55762800000002</v>
      </c>
      <c r="E492" s="1" t="s">
        <v>10</v>
      </c>
      <c r="F492" s="1"/>
      <c r="G492" s="1"/>
      <c r="H492" s="1"/>
      <c r="I492" s="6"/>
      <c r="J492" s="6"/>
    </row>
    <row r="493" spans="1:10" hidden="1" x14ac:dyDescent="0.25">
      <c r="A493" s="1">
        <v>2090</v>
      </c>
      <c r="B493" s="1" t="s">
        <v>3</v>
      </c>
      <c r="C493" s="1">
        <v>0</v>
      </c>
      <c r="D493" s="1">
        <v>356.749145</v>
      </c>
      <c r="E493" s="1" t="s">
        <v>10</v>
      </c>
      <c r="F493" s="1"/>
      <c r="G493" s="1"/>
      <c r="H493" s="1"/>
      <c r="I493" s="6"/>
      <c r="J493" s="6"/>
    </row>
    <row r="494" spans="1:10" hidden="1" x14ac:dyDescent="0.25">
      <c r="A494" s="1">
        <v>2091</v>
      </c>
      <c r="B494" s="1" t="s">
        <v>3</v>
      </c>
      <c r="C494" s="1">
        <v>0</v>
      </c>
      <c r="D494" s="1">
        <v>116.85171200000001</v>
      </c>
      <c r="E494" s="1" t="s">
        <v>10</v>
      </c>
      <c r="F494" s="1"/>
      <c r="G494" s="1"/>
      <c r="H494" s="1"/>
      <c r="I494" s="6"/>
      <c r="J494" s="6"/>
    </row>
    <row r="495" spans="1:10" hidden="1" x14ac:dyDescent="0.25">
      <c r="A495" s="1">
        <v>2092</v>
      </c>
      <c r="B495" s="1" t="s">
        <v>3</v>
      </c>
      <c r="C495" s="1">
        <v>0</v>
      </c>
      <c r="D495" s="1">
        <v>324.56382100000002</v>
      </c>
      <c r="E495" s="1" t="s">
        <v>10</v>
      </c>
      <c r="F495" s="1"/>
      <c r="G495" s="1"/>
      <c r="H495" s="1"/>
      <c r="I495" s="6"/>
      <c r="J495" s="6"/>
    </row>
    <row r="496" spans="1:10" hidden="1" x14ac:dyDescent="0.25">
      <c r="A496" s="1">
        <v>2093</v>
      </c>
      <c r="B496" s="1" t="s">
        <v>3</v>
      </c>
      <c r="C496" s="1">
        <v>0</v>
      </c>
      <c r="D496" s="1">
        <v>328.89290699999998</v>
      </c>
      <c r="E496" s="1" t="s">
        <v>10</v>
      </c>
      <c r="F496" s="1"/>
      <c r="G496" s="1"/>
      <c r="H496" s="1"/>
      <c r="I496" s="6"/>
      <c r="J496" s="6"/>
    </row>
    <row r="497" spans="1:10" hidden="1" x14ac:dyDescent="0.25">
      <c r="A497" s="1">
        <v>2094</v>
      </c>
      <c r="B497" s="1" t="s">
        <v>3</v>
      </c>
      <c r="C497" s="1">
        <v>0</v>
      </c>
      <c r="D497" s="1">
        <v>329.60415399999999</v>
      </c>
      <c r="E497" s="1" t="s">
        <v>10</v>
      </c>
      <c r="F497" s="1"/>
      <c r="G497" s="1"/>
      <c r="H497" s="1"/>
      <c r="I497" s="6"/>
      <c r="J497" s="6"/>
    </row>
    <row r="498" spans="1:10" hidden="1" x14ac:dyDescent="0.25">
      <c r="A498" s="1">
        <v>2095</v>
      </c>
      <c r="B498" s="1" t="s">
        <v>3</v>
      </c>
      <c r="C498" s="1">
        <v>0</v>
      </c>
      <c r="D498" s="1">
        <v>190.53530900000001</v>
      </c>
      <c r="E498" s="1" t="s">
        <v>10</v>
      </c>
      <c r="F498" s="1"/>
      <c r="G498" s="1"/>
      <c r="H498" s="1"/>
      <c r="I498" s="6"/>
      <c r="J498" s="6"/>
    </row>
    <row r="499" spans="1:10" hidden="1" x14ac:dyDescent="0.25">
      <c r="A499" s="1">
        <v>2096</v>
      </c>
      <c r="B499" s="1" t="s">
        <v>3</v>
      </c>
      <c r="C499" s="1">
        <v>0</v>
      </c>
      <c r="D499" s="1">
        <v>758.33064999999999</v>
      </c>
      <c r="E499" s="1" t="s">
        <v>10</v>
      </c>
      <c r="F499" s="1"/>
      <c r="G499" s="1"/>
      <c r="H499" s="1"/>
      <c r="I499" s="6"/>
      <c r="J499" s="6"/>
    </row>
    <row r="500" spans="1:10" hidden="1" x14ac:dyDescent="0.25">
      <c r="A500" s="1">
        <v>2097</v>
      </c>
      <c r="B500" s="1" t="s">
        <v>3</v>
      </c>
      <c r="C500" s="1">
        <v>0</v>
      </c>
      <c r="D500" s="1">
        <v>261.19633900000002</v>
      </c>
      <c r="E500" s="1" t="s">
        <v>10</v>
      </c>
      <c r="F500" s="1"/>
      <c r="G500" s="1"/>
      <c r="H500" s="1"/>
      <c r="I500" s="6"/>
      <c r="J500" s="6"/>
    </row>
    <row r="501" spans="1:10" hidden="1" x14ac:dyDescent="0.25">
      <c r="A501" s="1">
        <v>2098</v>
      </c>
      <c r="B501" s="1" t="s">
        <v>3</v>
      </c>
      <c r="C501" s="1">
        <v>0</v>
      </c>
      <c r="D501" s="1">
        <v>320.81717400000002</v>
      </c>
      <c r="E501" s="1" t="s">
        <v>10</v>
      </c>
      <c r="F501" s="1"/>
      <c r="G501" s="1"/>
      <c r="H501" s="1"/>
      <c r="I501" s="6"/>
      <c r="J501" s="6"/>
    </row>
    <row r="502" spans="1:10" hidden="1" x14ac:dyDescent="0.25">
      <c r="A502" s="1">
        <v>2099</v>
      </c>
      <c r="B502" s="1" t="s">
        <v>3</v>
      </c>
      <c r="C502" s="1">
        <v>0</v>
      </c>
      <c r="D502" s="1">
        <v>276.01491700000003</v>
      </c>
      <c r="E502" s="1" t="s">
        <v>10</v>
      </c>
      <c r="F502" s="1"/>
      <c r="G502" s="1"/>
      <c r="H502" s="1"/>
      <c r="I502" s="6"/>
      <c r="J502" s="6"/>
    </row>
    <row r="503" spans="1:10" hidden="1" x14ac:dyDescent="0.25">
      <c r="A503" s="1">
        <v>2100</v>
      </c>
      <c r="B503" s="1" t="s">
        <v>3</v>
      </c>
      <c r="C503" s="1">
        <v>0</v>
      </c>
      <c r="D503" s="1">
        <v>383.909538</v>
      </c>
      <c r="E503" s="1" t="s">
        <v>10</v>
      </c>
      <c r="F503" s="1"/>
      <c r="G503" s="1"/>
      <c r="H503" s="1"/>
      <c r="I503" s="6"/>
      <c r="J503" s="6"/>
    </row>
    <row r="504" spans="1:10" hidden="1" x14ac:dyDescent="0.25">
      <c r="A504" s="1">
        <v>2101</v>
      </c>
      <c r="B504" s="1" t="s">
        <v>3</v>
      </c>
      <c r="C504" s="1">
        <v>0</v>
      </c>
      <c r="D504" s="1">
        <v>275.66839399999998</v>
      </c>
      <c r="E504" s="1" t="s">
        <v>10</v>
      </c>
      <c r="F504" s="1"/>
      <c r="G504" s="1"/>
      <c r="H504" s="1"/>
      <c r="I504" s="6"/>
      <c r="J504" s="6"/>
    </row>
    <row r="505" spans="1:10" hidden="1" x14ac:dyDescent="0.25">
      <c r="A505" s="1">
        <v>2102</v>
      </c>
      <c r="B505" s="1" t="s">
        <v>3</v>
      </c>
      <c r="C505" s="1">
        <v>0</v>
      </c>
      <c r="D505" s="1">
        <v>785.37623499999995</v>
      </c>
      <c r="E505" s="1" t="s">
        <v>10</v>
      </c>
      <c r="F505" s="1"/>
      <c r="G505" s="1"/>
      <c r="H505" s="1"/>
      <c r="I505" s="6"/>
      <c r="J505" s="6"/>
    </row>
    <row r="506" spans="1:10" hidden="1" x14ac:dyDescent="0.25">
      <c r="A506" s="1">
        <v>2104</v>
      </c>
      <c r="B506" s="1" t="s">
        <v>3</v>
      </c>
      <c r="C506" s="1">
        <v>0</v>
      </c>
      <c r="D506" s="1">
        <v>231.93405799999999</v>
      </c>
      <c r="E506" s="1" t="s">
        <v>10</v>
      </c>
      <c r="F506" s="1"/>
      <c r="G506" s="1"/>
      <c r="H506" s="1"/>
      <c r="I506" s="6"/>
      <c r="J506" s="6"/>
    </row>
    <row r="507" spans="1:10" hidden="1" x14ac:dyDescent="0.25">
      <c r="A507" s="1">
        <v>2105</v>
      </c>
      <c r="B507" s="1" t="s">
        <v>3</v>
      </c>
      <c r="C507" s="1">
        <v>0</v>
      </c>
      <c r="D507" s="1">
        <v>77.420734999999993</v>
      </c>
      <c r="E507" s="1" t="s">
        <v>10</v>
      </c>
      <c r="F507" s="1"/>
      <c r="G507" s="1"/>
      <c r="H507" s="1"/>
      <c r="I507" s="6"/>
      <c r="J507" s="6"/>
    </row>
    <row r="508" spans="1:10" hidden="1" x14ac:dyDescent="0.25">
      <c r="A508" s="1">
        <v>2106</v>
      </c>
      <c r="B508" s="1" t="s">
        <v>3</v>
      </c>
      <c r="C508" s="1">
        <v>0</v>
      </c>
      <c r="D508" s="1">
        <v>76.401291999999998</v>
      </c>
      <c r="E508" s="1" t="s">
        <v>10</v>
      </c>
      <c r="F508" s="1"/>
      <c r="G508" s="1"/>
      <c r="H508" s="1"/>
      <c r="I508" s="6"/>
      <c r="J508" s="6"/>
    </row>
    <row r="509" spans="1:10" hidden="1" x14ac:dyDescent="0.25">
      <c r="A509" s="1">
        <v>2107</v>
      </c>
      <c r="B509" s="1" t="s">
        <v>3</v>
      </c>
      <c r="C509" s="1">
        <v>0</v>
      </c>
      <c r="D509" s="1">
        <v>376.56885299999999</v>
      </c>
      <c r="E509" s="1" t="s">
        <v>10</v>
      </c>
      <c r="F509" s="1"/>
      <c r="G509" s="1"/>
      <c r="H509" s="1"/>
      <c r="I509" s="6"/>
      <c r="J509" s="6"/>
    </row>
    <row r="510" spans="1:10" hidden="1" x14ac:dyDescent="0.25">
      <c r="A510" s="1">
        <v>2108</v>
      </c>
      <c r="B510" s="1" t="s">
        <v>3</v>
      </c>
      <c r="C510" s="1">
        <v>0</v>
      </c>
      <c r="D510" s="1">
        <v>707.79711499999996</v>
      </c>
      <c r="E510" s="1" t="s">
        <v>10</v>
      </c>
      <c r="F510" s="1"/>
      <c r="G510" s="1"/>
      <c r="H510" s="1"/>
      <c r="I510" s="6"/>
      <c r="J510" s="6"/>
    </row>
    <row r="511" spans="1:10" hidden="1" x14ac:dyDescent="0.25">
      <c r="A511" s="1">
        <v>2109</v>
      </c>
      <c r="B511" s="1" t="s">
        <v>3</v>
      </c>
      <c r="C511" s="1">
        <v>0</v>
      </c>
      <c r="D511" s="1">
        <v>305.02413200000001</v>
      </c>
      <c r="E511" s="1" t="s">
        <v>10</v>
      </c>
      <c r="F511" s="1"/>
      <c r="G511" s="1"/>
      <c r="H511" s="1"/>
      <c r="I511" s="6"/>
      <c r="J511" s="6"/>
    </row>
    <row r="512" spans="1:10" hidden="1" x14ac:dyDescent="0.25">
      <c r="A512" s="1">
        <v>2110</v>
      </c>
      <c r="B512" s="1" t="s">
        <v>3</v>
      </c>
      <c r="C512" s="1">
        <v>0</v>
      </c>
      <c r="D512" s="1">
        <v>261.49350900000002</v>
      </c>
      <c r="E512" s="1" t="s">
        <v>10</v>
      </c>
      <c r="F512" s="1"/>
      <c r="G512" s="1"/>
      <c r="H512" s="1"/>
      <c r="I512" s="6"/>
      <c r="J512" s="6"/>
    </row>
    <row r="513" spans="1:10" hidden="1" x14ac:dyDescent="0.25">
      <c r="A513" s="1">
        <v>2111</v>
      </c>
      <c r="B513" s="1" t="s">
        <v>3</v>
      </c>
      <c r="C513" s="1">
        <v>0</v>
      </c>
      <c r="D513" s="1">
        <v>311.56868900000001</v>
      </c>
      <c r="E513" s="1" t="s">
        <v>10</v>
      </c>
      <c r="F513" s="1"/>
      <c r="G513" s="1"/>
      <c r="H513" s="1"/>
      <c r="I513" s="6"/>
      <c r="J513" s="6"/>
    </row>
    <row r="514" spans="1:10" hidden="1" x14ac:dyDescent="0.25">
      <c r="A514" s="1">
        <v>2112</v>
      </c>
      <c r="B514" s="1" t="s">
        <v>3</v>
      </c>
      <c r="C514" s="1">
        <v>0</v>
      </c>
      <c r="D514" s="1">
        <v>309.875452</v>
      </c>
      <c r="E514" s="1" t="s">
        <v>10</v>
      </c>
      <c r="F514" s="1"/>
      <c r="G514" s="1"/>
      <c r="H514" s="1"/>
      <c r="I514" s="6"/>
      <c r="J514" s="6"/>
    </row>
    <row r="515" spans="1:10" hidden="1" x14ac:dyDescent="0.25">
      <c r="A515" s="1">
        <v>2113</v>
      </c>
      <c r="B515" s="1" t="s">
        <v>3</v>
      </c>
      <c r="C515" s="1">
        <v>0</v>
      </c>
      <c r="D515" s="1">
        <v>285.29542900000001</v>
      </c>
      <c r="E515" s="1" t="s">
        <v>10</v>
      </c>
      <c r="F515" s="1"/>
      <c r="G515" s="1"/>
      <c r="H515" s="1"/>
      <c r="I515" s="6"/>
      <c r="J515" s="6"/>
    </row>
    <row r="516" spans="1:10" hidden="1" x14ac:dyDescent="0.25">
      <c r="A516" s="1">
        <v>2114</v>
      </c>
      <c r="B516" s="1" t="s">
        <v>3</v>
      </c>
      <c r="C516" s="1">
        <v>0</v>
      </c>
      <c r="D516" s="1">
        <v>287.245408</v>
      </c>
      <c r="E516" s="1" t="s">
        <v>10</v>
      </c>
      <c r="F516" s="1"/>
      <c r="G516" s="1"/>
      <c r="H516" s="1"/>
      <c r="I516" s="6"/>
      <c r="J516" s="6"/>
    </row>
    <row r="517" spans="1:10" hidden="1" x14ac:dyDescent="0.25">
      <c r="A517" s="1">
        <v>2115</v>
      </c>
      <c r="B517" s="1" t="s">
        <v>3</v>
      </c>
      <c r="C517" s="1">
        <v>0</v>
      </c>
      <c r="D517" s="1">
        <v>148.859925</v>
      </c>
      <c r="E517" s="1" t="s">
        <v>10</v>
      </c>
      <c r="F517" s="1"/>
      <c r="G517" s="1"/>
      <c r="H517" s="1"/>
      <c r="I517" s="6"/>
      <c r="J517" s="6"/>
    </row>
    <row r="518" spans="1:10" hidden="1" x14ac:dyDescent="0.25">
      <c r="A518" s="1">
        <v>2116</v>
      </c>
      <c r="B518" s="1" t="s">
        <v>3</v>
      </c>
      <c r="C518" s="1">
        <v>0</v>
      </c>
      <c r="D518" s="1">
        <v>263.53694300000001</v>
      </c>
      <c r="E518" s="1" t="s">
        <v>10</v>
      </c>
      <c r="F518" s="1"/>
      <c r="G518" s="1"/>
      <c r="H518" s="1"/>
      <c r="I518" s="6"/>
      <c r="J518" s="6"/>
    </row>
    <row r="519" spans="1:10" hidden="1" x14ac:dyDescent="0.25">
      <c r="A519" s="1">
        <v>2117</v>
      </c>
      <c r="B519" s="1" t="s">
        <v>3</v>
      </c>
      <c r="C519" s="1">
        <v>0</v>
      </c>
      <c r="D519" s="1">
        <v>323.59565700000002</v>
      </c>
      <c r="E519" s="1" t="s">
        <v>10</v>
      </c>
      <c r="F519" s="1"/>
      <c r="G519" s="1"/>
      <c r="H519" s="1"/>
      <c r="I519" s="6"/>
      <c r="J519" s="6"/>
    </row>
    <row r="520" spans="1:10" hidden="1" x14ac:dyDescent="0.25">
      <c r="A520" s="1">
        <v>2118</v>
      </c>
      <c r="B520" s="1" t="s">
        <v>3</v>
      </c>
      <c r="C520" s="1">
        <v>0</v>
      </c>
      <c r="D520" s="1">
        <v>297.81750599999998</v>
      </c>
      <c r="E520" s="1" t="s">
        <v>10</v>
      </c>
      <c r="F520" s="1"/>
      <c r="G520" s="1"/>
      <c r="H520" s="1"/>
      <c r="I520" s="6"/>
      <c r="J520" s="6"/>
    </row>
    <row r="521" spans="1:10" hidden="1" x14ac:dyDescent="0.25">
      <c r="A521" s="1">
        <v>2119</v>
      </c>
      <c r="B521" s="1" t="s">
        <v>3</v>
      </c>
      <c r="C521" s="1">
        <v>0</v>
      </c>
      <c r="D521" s="1">
        <v>14.40892</v>
      </c>
      <c r="E521" s="1" t="s">
        <v>10</v>
      </c>
      <c r="F521" s="1"/>
      <c r="G521" s="1"/>
      <c r="H521" s="1"/>
      <c r="I521" s="6"/>
      <c r="J521" s="6"/>
    </row>
    <row r="522" spans="1:10" hidden="1" x14ac:dyDescent="0.25">
      <c r="A522" s="1">
        <v>2120</v>
      </c>
      <c r="B522" s="1" t="s">
        <v>3</v>
      </c>
      <c r="C522" s="1">
        <v>0</v>
      </c>
      <c r="D522" s="1">
        <v>423.21468199999998</v>
      </c>
      <c r="E522" s="1" t="s">
        <v>10</v>
      </c>
      <c r="F522" s="1"/>
      <c r="G522" s="1"/>
      <c r="H522" s="1"/>
      <c r="I522" s="6"/>
      <c r="J522" s="6"/>
    </row>
    <row r="523" spans="1:10" hidden="1" x14ac:dyDescent="0.25">
      <c r="A523" s="1">
        <v>2121</v>
      </c>
      <c r="B523" s="1" t="s">
        <v>3</v>
      </c>
      <c r="C523" s="1">
        <v>0</v>
      </c>
      <c r="D523" s="1">
        <v>202.53316699999999</v>
      </c>
      <c r="E523" s="1" t="s">
        <v>10</v>
      </c>
      <c r="F523" s="1"/>
      <c r="G523" s="1"/>
      <c r="H523" s="1"/>
      <c r="I523" s="6"/>
      <c r="J523" s="6"/>
    </row>
    <row r="524" spans="1:10" hidden="1" x14ac:dyDescent="0.25">
      <c r="A524" s="1">
        <v>2122</v>
      </c>
      <c r="B524" s="1" t="s">
        <v>3</v>
      </c>
      <c r="C524" s="1">
        <v>0</v>
      </c>
      <c r="D524" s="1">
        <v>264.40185000000002</v>
      </c>
      <c r="E524" s="1" t="s">
        <v>10</v>
      </c>
      <c r="F524" s="1"/>
      <c r="G524" s="1"/>
      <c r="H524" s="1"/>
      <c r="I524" s="6"/>
      <c r="J524" s="6"/>
    </row>
    <row r="525" spans="1:10" hidden="1" x14ac:dyDescent="0.25">
      <c r="A525" s="1">
        <v>2123</v>
      </c>
      <c r="B525" s="1" t="s">
        <v>3</v>
      </c>
      <c r="C525" s="1">
        <v>0</v>
      </c>
      <c r="D525" s="1">
        <v>279.677209</v>
      </c>
      <c r="E525" s="1" t="s">
        <v>10</v>
      </c>
      <c r="F525" s="1"/>
      <c r="G525" s="1"/>
      <c r="H525" s="1"/>
      <c r="I525" s="6"/>
      <c r="J525" s="6"/>
    </row>
    <row r="526" spans="1:10" hidden="1" x14ac:dyDescent="0.25">
      <c r="A526" s="1">
        <v>2124</v>
      </c>
      <c r="B526" s="1" t="s">
        <v>3</v>
      </c>
      <c r="C526" s="1">
        <v>0</v>
      </c>
      <c r="D526" s="1">
        <v>380.455422</v>
      </c>
      <c r="E526" s="1" t="s">
        <v>10</v>
      </c>
      <c r="F526" s="1"/>
      <c r="G526" s="1"/>
      <c r="H526" s="1"/>
      <c r="I526" s="6"/>
      <c r="J526" s="6"/>
    </row>
    <row r="527" spans="1:10" hidden="1" x14ac:dyDescent="0.25">
      <c r="A527" s="1">
        <v>2125</v>
      </c>
      <c r="B527" s="1" t="s">
        <v>3</v>
      </c>
      <c r="C527" s="1">
        <v>0</v>
      </c>
      <c r="D527" s="1">
        <v>265.547214</v>
      </c>
      <c r="E527" s="1" t="s">
        <v>10</v>
      </c>
      <c r="F527" s="1"/>
      <c r="G527" s="1"/>
      <c r="H527" s="1"/>
      <c r="I527" s="6"/>
      <c r="J527" s="6"/>
    </row>
    <row r="528" spans="1:10" hidden="1" x14ac:dyDescent="0.25">
      <c r="A528" s="1">
        <v>2126</v>
      </c>
      <c r="B528" s="1" t="s">
        <v>3</v>
      </c>
      <c r="C528" s="1">
        <v>0</v>
      </c>
      <c r="D528" s="1">
        <v>272.764252</v>
      </c>
      <c r="E528" s="1" t="s">
        <v>10</v>
      </c>
      <c r="F528" s="1"/>
      <c r="G528" s="1"/>
      <c r="H528" s="1"/>
      <c r="I528" s="6"/>
      <c r="J528" s="6"/>
    </row>
    <row r="529" spans="1:10" hidden="1" x14ac:dyDescent="0.25">
      <c r="A529" s="1">
        <v>2127</v>
      </c>
      <c r="B529" s="1" t="s">
        <v>3</v>
      </c>
      <c r="C529" s="1">
        <v>0</v>
      </c>
      <c r="D529" s="1">
        <v>332.94197400000002</v>
      </c>
      <c r="E529" s="1" t="s">
        <v>10</v>
      </c>
      <c r="F529" s="1"/>
      <c r="G529" s="1"/>
      <c r="H529" s="1"/>
      <c r="I529" s="6"/>
      <c r="J529" s="6"/>
    </row>
    <row r="530" spans="1:10" hidden="1" x14ac:dyDescent="0.25">
      <c r="A530" s="1">
        <v>2128</v>
      </c>
      <c r="B530" s="1" t="s">
        <v>3</v>
      </c>
      <c r="C530" s="1">
        <v>0</v>
      </c>
      <c r="D530" s="1">
        <v>284.381169</v>
      </c>
      <c r="E530" s="1" t="s">
        <v>10</v>
      </c>
      <c r="F530" s="1"/>
      <c r="G530" s="1"/>
      <c r="H530" s="1"/>
      <c r="I530" s="6"/>
      <c r="J530" s="6"/>
    </row>
    <row r="531" spans="1:10" hidden="1" x14ac:dyDescent="0.25">
      <c r="A531" s="1">
        <v>2129</v>
      </c>
      <c r="B531" s="1" t="s">
        <v>3</v>
      </c>
      <c r="C531" s="1">
        <v>0</v>
      </c>
      <c r="D531" s="1">
        <v>339.114982</v>
      </c>
      <c r="E531" s="1" t="s">
        <v>10</v>
      </c>
      <c r="F531" s="1"/>
      <c r="G531" s="1"/>
      <c r="H531" s="1"/>
      <c r="I531" s="6"/>
      <c r="J531" s="6"/>
    </row>
    <row r="532" spans="1:10" hidden="1" x14ac:dyDescent="0.25">
      <c r="A532" s="1">
        <v>2130</v>
      </c>
      <c r="B532" s="1" t="s">
        <v>3</v>
      </c>
      <c r="C532" s="1">
        <v>0</v>
      </c>
      <c r="D532" s="1">
        <v>779.906161</v>
      </c>
      <c r="E532" s="1" t="s">
        <v>10</v>
      </c>
      <c r="F532" s="1"/>
      <c r="G532" s="1"/>
      <c r="H532" s="1"/>
      <c r="I532" s="6"/>
      <c r="J532" s="6"/>
    </row>
    <row r="533" spans="1:10" hidden="1" x14ac:dyDescent="0.25">
      <c r="A533" s="1">
        <v>2131</v>
      </c>
      <c r="B533" s="1" t="s">
        <v>3</v>
      </c>
      <c r="C533" s="1">
        <v>0</v>
      </c>
      <c r="D533" s="1">
        <v>839.73832300000004</v>
      </c>
      <c r="E533" s="1" t="s">
        <v>10</v>
      </c>
      <c r="F533" s="1"/>
      <c r="G533" s="1"/>
      <c r="H533" s="1"/>
      <c r="I533" s="6"/>
      <c r="J533" s="6"/>
    </row>
    <row r="534" spans="1:10" hidden="1" x14ac:dyDescent="0.25">
      <c r="A534" s="1">
        <v>2132</v>
      </c>
      <c r="B534" s="1" t="s">
        <v>3</v>
      </c>
      <c r="C534" s="1">
        <v>0</v>
      </c>
      <c r="D534" s="1">
        <v>280.28756099999998</v>
      </c>
      <c r="E534" s="1" t="s">
        <v>10</v>
      </c>
      <c r="F534" s="1"/>
      <c r="G534" s="1"/>
      <c r="H534" s="1"/>
      <c r="I534" s="6"/>
      <c r="J534" s="6"/>
    </row>
    <row r="535" spans="1:10" hidden="1" x14ac:dyDescent="0.25">
      <c r="A535" s="1">
        <v>2133</v>
      </c>
      <c r="B535" s="1" t="s">
        <v>3</v>
      </c>
      <c r="C535" s="1">
        <v>0</v>
      </c>
      <c r="D535" s="1">
        <v>36.161762000000003</v>
      </c>
      <c r="E535" s="1" t="s">
        <v>10</v>
      </c>
      <c r="F535" s="1"/>
      <c r="G535" s="1"/>
      <c r="H535" s="1"/>
      <c r="I535" s="6"/>
      <c r="J535" s="6"/>
    </row>
    <row r="536" spans="1:10" hidden="1" x14ac:dyDescent="0.25">
      <c r="A536" s="1">
        <v>2134</v>
      </c>
      <c r="B536" s="1" t="s">
        <v>3</v>
      </c>
      <c r="C536" s="1">
        <v>0</v>
      </c>
      <c r="D536" s="1">
        <v>497.16161299999999</v>
      </c>
      <c r="E536" s="1" t="s">
        <v>10</v>
      </c>
      <c r="F536" s="1"/>
      <c r="G536" s="1"/>
      <c r="H536" s="1"/>
      <c r="I536" s="6"/>
      <c r="J536" s="6"/>
    </row>
    <row r="537" spans="1:10" hidden="1" x14ac:dyDescent="0.25">
      <c r="A537" s="1">
        <v>2135</v>
      </c>
      <c r="B537" s="1" t="s">
        <v>3</v>
      </c>
      <c r="C537" s="1">
        <v>0</v>
      </c>
      <c r="D537" s="1">
        <v>377.64412399999998</v>
      </c>
      <c r="E537" s="1" t="s">
        <v>10</v>
      </c>
      <c r="F537" s="1"/>
      <c r="G537" s="1"/>
      <c r="H537" s="1"/>
      <c r="I537" s="6"/>
      <c r="J537" s="6"/>
    </row>
    <row r="538" spans="1:10" hidden="1" x14ac:dyDescent="0.25">
      <c r="A538" s="1">
        <v>2136</v>
      </c>
      <c r="B538" s="1" t="s">
        <v>3</v>
      </c>
      <c r="C538" s="1">
        <v>0</v>
      </c>
      <c r="D538" s="1">
        <v>334.09005000000002</v>
      </c>
      <c r="E538" s="1" t="s">
        <v>10</v>
      </c>
      <c r="F538" s="1"/>
      <c r="G538" s="1"/>
      <c r="H538" s="1"/>
      <c r="I538" s="6"/>
      <c r="J538" s="6"/>
    </row>
    <row r="539" spans="1:10" hidden="1" x14ac:dyDescent="0.25">
      <c r="A539" s="1">
        <v>2137</v>
      </c>
      <c r="B539" s="1" t="s">
        <v>3</v>
      </c>
      <c r="C539" s="1">
        <v>0</v>
      </c>
      <c r="D539" s="1">
        <v>347.32932399999999</v>
      </c>
      <c r="E539" s="1" t="s">
        <v>10</v>
      </c>
      <c r="F539" s="1"/>
      <c r="G539" s="1"/>
      <c r="H539" s="1"/>
      <c r="I539" s="6"/>
      <c r="J539" s="6"/>
    </row>
    <row r="540" spans="1:10" hidden="1" x14ac:dyDescent="0.25">
      <c r="A540" s="1">
        <v>2138</v>
      </c>
      <c r="B540" s="1" t="s">
        <v>3</v>
      </c>
      <c r="C540" s="1">
        <v>0</v>
      </c>
      <c r="D540" s="1">
        <v>404.76111400000002</v>
      </c>
      <c r="E540" s="1" t="s">
        <v>10</v>
      </c>
      <c r="F540" s="1"/>
      <c r="G540" s="1"/>
      <c r="H540" s="1"/>
      <c r="I540" s="6"/>
      <c r="J540" s="6"/>
    </row>
    <row r="541" spans="1:10" hidden="1" x14ac:dyDescent="0.25">
      <c r="A541" s="1">
        <v>2139</v>
      </c>
      <c r="B541" s="1" t="s">
        <v>3</v>
      </c>
      <c r="C541" s="1">
        <v>0</v>
      </c>
      <c r="D541" s="1">
        <v>201.27623399999999</v>
      </c>
      <c r="E541" s="1" t="s">
        <v>10</v>
      </c>
      <c r="F541" s="1"/>
      <c r="G541" s="1"/>
      <c r="H541" s="1"/>
      <c r="I541" s="6"/>
      <c r="J541" s="6"/>
    </row>
    <row r="542" spans="1:10" hidden="1" x14ac:dyDescent="0.25">
      <c r="A542" s="1">
        <v>2140</v>
      </c>
      <c r="B542" s="1" t="s">
        <v>3</v>
      </c>
      <c r="C542" s="1">
        <v>0</v>
      </c>
      <c r="D542" s="1">
        <v>304.44790599999999</v>
      </c>
      <c r="E542" s="1" t="s">
        <v>10</v>
      </c>
      <c r="F542" s="1"/>
      <c r="G542" s="1"/>
      <c r="H542" s="1"/>
      <c r="I542" s="6"/>
      <c r="J542" s="6"/>
    </row>
    <row r="543" spans="1:10" hidden="1" x14ac:dyDescent="0.25">
      <c r="A543" s="1">
        <v>2141</v>
      </c>
      <c r="B543" s="1" t="s">
        <v>3</v>
      </c>
      <c r="C543" s="1">
        <v>0</v>
      </c>
      <c r="D543" s="1">
        <v>310.57768600000003</v>
      </c>
      <c r="E543" s="1" t="s">
        <v>10</v>
      </c>
      <c r="F543" s="1"/>
      <c r="G543" s="1"/>
      <c r="H543" s="1"/>
      <c r="I543" s="6"/>
      <c r="J543" s="6"/>
    </row>
    <row r="544" spans="1:10" hidden="1" x14ac:dyDescent="0.25">
      <c r="A544" s="1">
        <v>2142</v>
      </c>
      <c r="B544" s="1" t="s">
        <v>3</v>
      </c>
      <c r="C544" s="1">
        <v>0</v>
      </c>
      <c r="D544" s="1">
        <v>584.63763600000004</v>
      </c>
      <c r="E544" s="1" t="s">
        <v>10</v>
      </c>
      <c r="F544" s="1"/>
      <c r="G544" s="1"/>
      <c r="H544" s="1"/>
      <c r="I544" s="6"/>
      <c r="J544" s="6"/>
    </row>
    <row r="545" spans="1:10" hidden="1" x14ac:dyDescent="0.25">
      <c r="A545" s="1">
        <v>2143</v>
      </c>
      <c r="B545" s="1" t="s">
        <v>3</v>
      </c>
      <c r="C545" s="1">
        <v>0</v>
      </c>
      <c r="D545" s="1">
        <v>415.52187400000003</v>
      </c>
      <c r="E545" s="1" t="s">
        <v>10</v>
      </c>
      <c r="F545" s="1"/>
      <c r="G545" s="1"/>
      <c r="H545" s="1"/>
      <c r="I545" s="6"/>
      <c r="J545" s="6"/>
    </row>
    <row r="546" spans="1:10" hidden="1" x14ac:dyDescent="0.25">
      <c r="A546" s="1">
        <v>2144</v>
      </c>
      <c r="B546" s="1" t="s">
        <v>3</v>
      </c>
      <c r="C546" s="1">
        <v>0</v>
      </c>
      <c r="D546" s="1">
        <v>619.70330000000001</v>
      </c>
      <c r="E546" s="1" t="s">
        <v>10</v>
      </c>
      <c r="F546" s="1"/>
      <c r="G546" s="1"/>
      <c r="H546" s="1"/>
      <c r="I546" s="6"/>
      <c r="J546" s="6"/>
    </row>
    <row r="547" spans="1:10" hidden="1" x14ac:dyDescent="0.25">
      <c r="A547" s="1">
        <v>2145</v>
      </c>
      <c r="B547" s="1" t="s">
        <v>3</v>
      </c>
      <c r="C547" s="1">
        <v>0</v>
      </c>
      <c r="D547" s="1">
        <v>252.85773900000001</v>
      </c>
      <c r="E547" s="1" t="s">
        <v>10</v>
      </c>
      <c r="F547" s="1"/>
      <c r="G547" s="1"/>
      <c r="H547" s="1"/>
      <c r="I547" s="6"/>
      <c r="J547" s="6"/>
    </row>
    <row r="548" spans="1:10" hidden="1" x14ac:dyDescent="0.25">
      <c r="A548" s="1">
        <v>2146</v>
      </c>
      <c r="B548" s="1" t="s">
        <v>3</v>
      </c>
      <c r="C548" s="1">
        <v>0</v>
      </c>
      <c r="D548" s="1">
        <v>179.85639499999999</v>
      </c>
      <c r="E548" s="1" t="s">
        <v>10</v>
      </c>
      <c r="F548" s="1"/>
      <c r="G548" s="1"/>
      <c r="H548" s="1"/>
      <c r="I548" s="6"/>
      <c r="J548" s="6"/>
    </row>
    <row r="549" spans="1:10" hidden="1" x14ac:dyDescent="0.25">
      <c r="A549" s="1">
        <v>2147</v>
      </c>
      <c r="B549" s="1" t="s">
        <v>3</v>
      </c>
      <c r="C549" s="1">
        <v>0</v>
      </c>
      <c r="D549" s="1">
        <v>61.511659999999999</v>
      </c>
      <c r="E549" s="1" t="s">
        <v>10</v>
      </c>
      <c r="F549" s="1"/>
      <c r="G549" s="1"/>
      <c r="H549" s="1"/>
      <c r="I549" s="6"/>
      <c r="J549" s="6"/>
    </row>
    <row r="550" spans="1:10" hidden="1" x14ac:dyDescent="0.25">
      <c r="A550" s="1">
        <v>2148</v>
      </c>
      <c r="B550" s="1" t="s">
        <v>3</v>
      </c>
      <c r="C550" s="1">
        <v>0</v>
      </c>
      <c r="D550" s="1">
        <v>58.593867000000003</v>
      </c>
      <c r="E550" s="1" t="s">
        <v>10</v>
      </c>
      <c r="F550" s="1"/>
      <c r="G550" s="1"/>
      <c r="H550" s="1"/>
      <c r="I550" s="6"/>
      <c r="J550" s="6"/>
    </row>
    <row r="551" spans="1:10" hidden="1" x14ac:dyDescent="0.25">
      <c r="A551" s="1">
        <v>2149</v>
      </c>
      <c r="B551" s="1" t="s">
        <v>3</v>
      </c>
      <c r="C551" s="1">
        <v>0</v>
      </c>
      <c r="D551" s="1">
        <v>36.079331000000003</v>
      </c>
      <c r="E551" s="1" t="s">
        <v>10</v>
      </c>
      <c r="F551" s="1"/>
      <c r="G551" s="1"/>
      <c r="H551" s="1"/>
      <c r="I551" s="6"/>
      <c r="J551" s="6"/>
    </row>
    <row r="552" spans="1:10" hidden="1" x14ac:dyDescent="0.25">
      <c r="A552" s="1">
        <v>2150</v>
      </c>
      <c r="B552" s="1" t="s">
        <v>3</v>
      </c>
      <c r="C552" s="1">
        <v>0</v>
      </c>
      <c r="D552" s="1">
        <v>745.43999899999994</v>
      </c>
      <c r="E552" s="1" t="s">
        <v>10</v>
      </c>
      <c r="F552" s="1"/>
      <c r="G552" s="1"/>
      <c r="H552" s="1"/>
      <c r="I552" s="6"/>
      <c r="J552" s="6"/>
    </row>
    <row r="553" spans="1:10" hidden="1" x14ac:dyDescent="0.25">
      <c r="A553" s="1">
        <v>2151</v>
      </c>
      <c r="B553" s="1" t="s">
        <v>3</v>
      </c>
      <c r="C553" s="1">
        <v>0</v>
      </c>
      <c r="D553" s="1">
        <v>605.08633599999996</v>
      </c>
      <c r="E553" s="1" t="s">
        <v>10</v>
      </c>
      <c r="F553" s="1"/>
      <c r="G553" s="1"/>
      <c r="H553" s="1"/>
      <c r="I553" s="6"/>
      <c r="J553" s="6"/>
    </row>
    <row r="554" spans="1:10" hidden="1" x14ac:dyDescent="0.25">
      <c r="A554" s="1">
        <v>2152</v>
      </c>
      <c r="B554" s="1" t="s">
        <v>3</v>
      </c>
      <c r="C554" s="1">
        <v>0</v>
      </c>
      <c r="D554" s="1">
        <v>697.867659</v>
      </c>
      <c r="E554" s="1" t="s">
        <v>10</v>
      </c>
      <c r="F554" s="1"/>
      <c r="G554" s="1"/>
      <c r="H554" s="1"/>
      <c r="I554" s="6"/>
      <c r="J554" s="6"/>
    </row>
    <row r="555" spans="1:10" hidden="1" x14ac:dyDescent="0.25">
      <c r="A555" s="1">
        <v>2153</v>
      </c>
      <c r="B555" s="1" t="s">
        <v>3</v>
      </c>
      <c r="C555" s="1">
        <v>0</v>
      </c>
      <c r="D555" s="1">
        <v>561.90748599999995</v>
      </c>
      <c r="E555" s="1" t="s">
        <v>10</v>
      </c>
      <c r="F555" s="1"/>
      <c r="G555" s="1"/>
      <c r="H555" s="1"/>
      <c r="I555" s="6"/>
      <c r="J555" s="6"/>
    </row>
    <row r="556" spans="1:10" hidden="1" x14ac:dyDescent="0.25">
      <c r="A556" s="1">
        <v>2154</v>
      </c>
      <c r="B556" s="1" t="s">
        <v>3</v>
      </c>
      <c r="C556" s="1">
        <v>0</v>
      </c>
      <c r="D556" s="1">
        <v>559.23050899999998</v>
      </c>
      <c r="E556" s="1" t="s">
        <v>10</v>
      </c>
      <c r="F556" s="1"/>
      <c r="G556" s="1"/>
      <c r="H556" s="1"/>
      <c r="I556" s="6"/>
      <c r="J556" s="6"/>
    </row>
    <row r="557" spans="1:10" hidden="1" x14ac:dyDescent="0.25">
      <c r="A557" s="1">
        <v>2155</v>
      </c>
      <c r="B557" s="1" t="s">
        <v>3</v>
      </c>
      <c r="C557" s="1">
        <v>0</v>
      </c>
      <c r="D557" s="1">
        <v>217.36749599999999</v>
      </c>
      <c r="E557" s="1" t="s">
        <v>10</v>
      </c>
      <c r="F557" s="1"/>
      <c r="G557" s="1"/>
      <c r="H557" s="1"/>
      <c r="I557" s="6"/>
      <c r="J557" s="6"/>
    </row>
    <row r="558" spans="1:10" hidden="1" x14ac:dyDescent="0.25">
      <c r="A558" s="1">
        <v>2156</v>
      </c>
      <c r="B558" s="1" t="s">
        <v>3</v>
      </c>
      <c r="C558" s="1">
        <v>0</v>
      </c>
      <c r="D558" s="1">
        <v>322.94671499999998</v>
      </c>
      <c r="E558" s="1" t="s">
        <v>10</v>
      </c>
      <c r="F558" s="1"/>
      <c r="G558" s="1"/>
      <c r="H558" s="1"/>
      <c r="I558" s="6"/>
      <c r="J558" s="6"/>
    </row>
    <row r="559" spans="1:10" hidden="1" x14ac:dyDescent="0.25">
      <c r="A559" s="1">
        <v>2157</v>
      </c>
      <c r="B559" s="1" t="s">
        <v>3</v>
      </c>
      <c r="C559" s="1">
        <v>0</v>
      </c>
      <c r="D559" s="1">
        <v>21.705632999999999</v>
      </c>
      <c r="E559" s="1" t="s">
        <v>10</v>
      </c>
      <c r="F559" s="1"/>
      <c r="G559" s="1"/>
      <c r="H559" s="1"/>
      <c r="I559" s="6"/>
      <c r="J559" s="6"/>
    </row>
    <row r="560" spans="1:10" hidden="1" x14ac:dyDescent="0.25">
      <c r="A560" s="1">
        <v>2158</v>
      </c>
      <c r="B560" s="1" t="s">
        <v>3</v>
      </c>
      <c r="C560" s="1">
        <v>0</v>
      </c>
      <c r="D560" s="1">
        <v>2241.644198</v>
      </c>
      <c r="E560" s="1" t="s">
        <v>10</v>
      </c>
      <c r="F560" s="1"/>
      <c r="G560" s="1"/>
      <c r="H560" s="1"/>
      <c r="I560" s="6"/>
      <c r="J560" s="6"/>
    </row>
    <row r="561" spans="1:10" hidden="1" x14ac:dyDescent="0.25">
      <c r="A561" s="1">
        <v>2159</v>
      </c>
      <c r="B561" s="1" t="s">
        <v>3</v>
      </c>
      <c r="C561" s="1">
        <v>0</v>
      </c>
      <c r="D561" s="1">
        <v>42.074176999999999</v>
      </c>
      <c r="E561" s="1" t="s">
        <v>10</v>
      </c>
      <c r="F561" s="1"/>
      <c r="G561" s="1"/>
      <c r="H561" s="1"/>
      <c r="I561" s="6"/>
      <c r="J561" s="6"/>
    </row>
    <row r="562" spans="1:10" hidden="1" x14ac:dyDescent="0.25">
      <c r="A562" s="1">
        <v>2160</v>
      </c>
      <c r="B562" s="1" t="s">
        <v>3</v>
      </c>
      <c r="C562" s="1">
        <v>0</v>
      </c>
      <c r="D562" s="1">
        <v>140.058244</v>
      </c>
      <c r="E562" s="1" t="s">
        <v>10</v>
      </c>
      <c r="F562" s="1"/>
      <c r="G562" s="1"/>
      <c r="H562" s="1"/>
      <c r="I562" s="6"/>
      <c r="J562" s="6"/>
    </row>
    <row r="563" spans="1:10" hidden="1" x14ac:dyDescent="0.25">
      <c r="A563" s="1">
        <v>2161</v>
      </c>
      <c r="B563" s="1" t="s">
        <v>3</v>
      </c>
      <c r="C563" s="1">
        <v>0</v>
      </c>
      <c r="D563" s="1">
        <v>21.864806000000002</v>
      </c>
      <c r="E563" s="1" t="s">
        <v>10</v>
      </c>
      <c r="F563" s="1"/>
      <c r="G563" s="1"/>
      <c r="H563" s="1"/>
      <c r="I563" s="6"/>
      <c r="J563" s="6"/>
    </row>
    <row r="564" spans="1:10" hidden="1" x14ac:dyDescent="0.25">
      <c r="A564" s="1">
        <v>2162</v>
      </c>
      <c r="B564" s="1" t="s">
        <v>3</v>
      </c>
      <c r="C564" s="1">
        <v>0</v>
      </c>
      <c r="D564" s="1">
        <v>350.17711200000002</v>
      </c>
      <c r="E564" s="1" t="s">
        <v>10</v>
      </c>
      <c r="F564" s="1"/>
      <c r="G564" s="1"/>
      <c r="H564" s="1"/>
      <c r="I564" s="6"/>
      <c r="J564" s="6"/>
    </row>
    <row r="565" spans="1:10" hidden="1" x14ac:dyDescent="0.25">
      <c r="A565" s="1">
        <v>2163</v>
      </c>
      <c r="B565" s="1" t="s">
        <v>3</v>
      </c>
      <c r="C565" s="1">
        <v>0</v>
      </c>
      <c r="D565" s="1">
        <v>966.20376899999997</v>
      </c>
      <c r="E565" s="1" t="s">
        <v>10</v>
      </c>
      <c r="F565" s="1"/>
      <c r="G565" s="1"/>
      <c r="H565" s="1"/>
      <c r="I565" s="6"/>
      <c r="J565" s="6"/>
    </row>
    <row r="566" spans="1:10" hidden="1" x14ac:dyDescent="0.25">
      <c r="A566" s="1">
        <v>2164</v>
      </c>
      <c r="B566" s="1" t="s">
        <v>3</v>
      </c>
      <c r="C566" s="1">
        <v>0</v>
      </c>
      <c r="D566" s="1">
        <v>978.48537999999996</v>
      </c>
      <c r="E566" s="1" t="s">
        <v>10</v>
      </c>
      <c r="F566" s="1"/>
      <c r="G566" s="1"/>
      <c r="H566" s="1"/>
      <c r="I566" s="6"/>
      <c r="J566" s="6"/>
    </row>
    <row r="567" spans="1:10" hidden="1" x14ac:dyDescent="0.25">
      <c r="A567" s="1">
        <v>2165</v>
      </c>
      <c r="B567" s="1" t="s">
        <v>3</v>
      </c>
      <c r="C567" s="1">
        <v>0</v>
      </c>
      <c r="D567" s="1">
        <v>366.96141899999998</v>
      </c>
      <c r="E567" s="1" t="s">
        <v>10</v>
      </c>
      <c r="F567" s="1"/>
      <c r="G567" s="1"/>
      <c r="H567" s="1"/>
      <c r="I567" s="6"/>
      <c r="J567" s="6"/>
    </row>
    <row r="568" spans="1:10" hidden="1" x14ac:dyDescent="0.25">
      <c r="A568" s="1">
        <v>2166</v>
      </c>
      <c r="B568" s="1" t="s">
        <v>3</v>
      </c>
      <c r="C568" s="1">
        <v>0</v>
      </c>
      <c r="D568" s="1">
        <v>198.441047</v>
      </c>
      <c r="E568" s="1" t="s">
        <v>10</v>
      </c>
      <c r="F568" s="1"/>
      <c r="G568" s="1"/>
      <c r="H568" s="1"/>
      <c r="I568" s="6"/>
      <c r="J568" s="6"/>
    </row>
    <row r="569" spans="1:10" hidden="1" x14ac:dyDescent="0.25">
      <c r="A569" s="1">
        <v>2167</v>
      </c>
      <c r="B569" s="1" t="s">
        <v>3</v>
      </c>
      <c r="C569" s="1">
        <v>0</v>
      </c>
      <c r="D569" s="1">
        <v>375.51108399999998</v>
      </c>
      <c r="E569" s="1" t="s">
        <v>10</v>
      </c>
      <c r="F569" s="1"/>
      <c r="G569" s="1"/>
      <c r="H569" s="1"/>
      <c r="I569" s="6"/>
      <c r="J569" s="6"/>
    </row>
    <row r="570" spans="1:10" hidden="1" x14ac:dyDescent="0.25">
      <c r="A570" s="1">
        <v>2168</v>
      </c>
      <c r="B570" s="1" t="s">
        <v>3</v>
      </c>
      <c r="C570" s="1">
        <v>0</v>
      </c>
      <c r="D570" s="1">
        <v>298.93577099999999</v>
      </c>
      <c r="E570" s="1" t="s">
        <v>10</v>
      </c>
      <c r="F570" s="1"/>
      <c r="G570" s="1"/>
      <c r="H570" s="1"/>
      <c r="I570" s="6"/>
      <c r="J570" s="6"/>
    </row>
    <row r="571" spans="1:10" hidden="1" x14ac:dyDescent="0.25">
      <c r="A571" s="1">
        <v>2169</v>
      </c>
      <c r="B571" s="1" t="s">
        <v>3</v>
      </c>
      <c r="C571" s="1">
        <v>0</v>
      </c>
      <c r="D571" s="1">
        <v>125.45948</v>
      </c>
      <c r="E571" s="1" t="s">
        <v>10</v>
      </c>
      <c r="F571" s="1"/>
      <c r="G571" s="1"/>
      <c r="H571" s="1"/>
      <c r="I571" s="6"/>
      <c r="J571" s="6"/>
    </row>
    <row r="572" spans="1:10" hidden="1" x14ac:dyDescent="0.25">
      <c r="A572" s="1">
        <v>2170</v>
      </c>
      <c r="B572" s="1" t="s">
        <v>3</v>
      </c>
      <c r="C572" s="1">
        <v>0</v>
      </c>
      <c r="D572" s="1">
        <v>240.709487</v>
      </c>
      <c r="E572" s="1" t="s">
        <v>10</v>
      </c>
      <c r="F572" s="1"/>
      <c r="G572" s="1"/>
      <c r="H572" s="1"/>
      <c r="I572" s="6"/>
      <c r="J572" s="6"/>
    </row>
    <row r="573" spans="1:10" hidden="1" x14ac:dyDescent="0.25">
      <c r="A573" s="1">
        <v>2171</v>
      </c>
      <c r="B573" s="1" t="s">
        <v>3</v>
      </c>
      <c r="C573" s="1">
        <v>0</v>
      </c>
      <c r="D573" s="1">
        <v>225.11298199999999</v>
      </c>
      <c r="E573" s="1" t="s">
        <v>10</v>
      </c>
      <c r="F573" s="1"/>
      <c r="G573" s="1"/>
      <c r="H573" s="1"/>
      <c r="I573" s="6"/>
      <c r="J573" s="6"/>
    </row>
    <row r="574" spans="1:10" hidden="1" x14ac:dyDescent="0.25">
      <c r="A574" s="1">
        <v>2172</v>
      </c>
      <c r="B574" s="1" t="s">
        <v>3</v>
      </c>
      <c r="C574" s="1">
        <v>0</v>
      </c>
      <c r="D574" s="1">
        <v>1040.1230479999999</v>
      </c>
      <c r="E574" s="1" t="s">
        <v>10</v>
      </c>
      <c r="F574" s="1"/>
      <c r="G574" s="1"/>
      <c r="H574" s="1"/>
      <c r="I574" s="6"/>
      <c r="J574" s="6"/>
    </row>
    <row r="575" spans="1:10" hidden="1" x14ac:dyDescent="0.25">
      <c r="A575" s="1">
        <v>2173</v>
      </c>
      <c r="B575" s="1" t="s">
        <v>3</v>
      </c>
      <c r="C575" s="1">
        <v>0</v>
      </c>
      <c r="D575" s="1">
        <v>802.00093200000003</v>
      </c>
      <c r="E575" s="1" t="s">
        <v>10</v>
      </c>
      <c r="F575" s="1"/>
      <c r="G575" s="1"/>
      <c r="H575" s="1"/>
      <c r="I575" s="6"/>
      <c r="J575" s="6"/>
    </row>
    <row r="576" spans="1:10" hidden="1" x14ac:dyDescent="0.25">
      <c r="A576" s="1">
        <v>2174</v>
      </c>
      <c r="B576" s="1" t="s">
        <v>3</v>
      </c>
      <c r="C576" s="1">
        <v>0</v>
      </c>
      <c r="D576" s="1">
        <v>1389.322895</v>
      </c>
      <c r="E576" s="1" t="s">
        <v>10</v>
      </c>
      <c r="F576" s="1"/>
      <c r="G576" s="1"/>
      <c r="H576" s="1"/>
      <c r="I576" s="6"/>
      <c r="J576" s="6"/>
    </row>
    <row r="577" spans="1:10" hidden="1" x14ac:dyDescent="0.25">
      <c r="A577" s="1">
        <v>2175</v>
      </c>
      <c r="B577" s="1" t="s">
        <v>3</v>
      </c>
      <c r="C577" s="1">
        <v>0</v>
      </c>
      <c r="D577" s="1">
        <v>71.188136</v>
      </c>
      <c r="E577" s="1" t="s">
        <v>10</v>
      </c>
      <c r="F577" s="1"/>
      <c r="G577" s="1"/>
      <c r="H577" s="1"/>
      <c r="I577" s="6"/>
      <c r="J577" s="6"/>
    </row>
    <row r="578" spans="1:10" hidden="1" x14ac:dyDescent="0.25">
      <c r="A578" s="1">
        <v>2176</v>
      </c>
      <c r="B578" s="1" t="s">
        <v>3</v>
      </c>
      <c r="C578" s="1">
        <v>0</v>
      </c>
      <c r="D578" s="1">
        <v>172.828282</v>
      </c>
      <c r="E578" s="1" t="s">
        <v>10</v>
      </c>
      <c r="F578" s="1"/>
      <c r="G578" s="1"/>
      <c r="H578" s="1"/>
      <c r="I578" s="6"/>
      <c r="J578" s="6"/>
    </row>
    <row r="579" spans="1:10" hidden="1" x14ac:dyDescent="0.25">
      <c r="A579" s="1">
        <v>2177</v>
      </c>
      <c r="B579" s="1" t="s">
        <v>3</v>
      </c>
      <c r="C579" s="1">
        <v>0</v>
      </c>
      <c r="D579" s="1">
        <v>284.805047</v>
      </c>
      <c r="E579" s="1" t="s">
        <v>10</v>
      </c>
      <c r="F579" s="1"/>
      <c r="G579" s="1"/>
      <c r="H579" s="1"/>
      <c r="I579" s="6"/>
      <c r="J579" s="6"/>
    </row>
    <row r="580" spans="1:10" hidden="1" x14ac:dyDescent="0.25">
      <c r="A580" s="1">
        <v>2178</v>
      </c>
      <c r="B580" s="1" t="s">
        <v>3</v>
      </c>
      <c r="C580" s="1">
        <v>0</v>
      </c>
      <c r="D580" s="1">
        <v>86.243241999999995</v>
      </c>
      <c r="E580" s="1" t="s">
        <v>10</v>
      </c>
      <c r="F580" s="1"/>
      <c r="G580" s="1"/>
      <c r="H580" s="1"/>
      <c r="I580" s="6"/>
      <c r="J580" s="6"/>
    </row>
    <row r="581" spans="1:10" hidden="1" x14ac:dyDescent="0.25">
      <c r="A581" s="1">
        <v>2179</v>
      </c>
      <c r="B581" s="1" t="s">
        <v>3</v>
      </c>
      <c r="C581" s="1">
        <v>0</v>
      </c>
      <c r="D581" s="1">
        <v>76.250782999999998</v>
      </c>
      <c r="E581" s="1" t="s">
        <v>10</v>
      </c>
      <c r="F581" s="1"/>
      <c r="G581" s="1"/>
      <c r="H581" s="1"/>
      <c r="I581" s="6"/>
      <c r="J581" s="6"/>
    </row>
    <row r="582" spans="1:10" hidden="1" x14ac:dyDescent="0.25">
      <c r="A582" s="1">
        <v>1008</v>
      </c>
      <c r="B582" s="1" t="s">
        <v>3</v>
      </c>
      <c r="C582" s="1">
        <v>0</v>
      </c>
      <c r="D582" s="1">
        <v>3355.7239770000001</v>
      </c>
      <c r="E582" s="1" t="s">
        <v>11</v>
      </c>
      <c r="F582" s="1"/>
      <c r="G582" s="1"/>
      <c r="H582" s="1"/>
      <c r="I582" s="6"/>
      <c r="J582" s="6"/>
    </row>
    <row r="583" spans="1:10" hidden="1" x14ac:dyDescent="0.25">
      <c r="A583" s="1">
        <v>1009</v>
      </c>
      <c r="B583" s="1" t="s">
        <v>3</v>
      </c>
      <c r="C583" s="1">
        <v>0</v>
      </c>
      <c r="D583" s="1">
        <v>1272.779378</v>
      </c>
      <c r="E583" s="1" t="s">
        <v>11</v>
      </c>
      <c r="F583" s="1"/>
      <c r="G583" s="1"/>
      <c r="H583" s="1"/>
      <c r="I583" s="6"/>
      <c r="J583" s="6"/>
    </row>
    <row r="584" spans="1:10" hidden="1" x14ac:dyDescent="0.25">
      <c r="A584" s="1">
        <v>1010</v>
      </c>
      <c r="B584" s="1" t="s">
        <v>3</v>
      </c>
      <c r="C584" s="1">
        <v>0</v>
      </c>
      <c r="D584" s="1">
        <v>125.183925</v>
      </c>
      <c r="E584" s="1" t="s">
        <v>11</v>
      </c>
      <c r="F584" s="1"/>
      <c r="G584" s="1"/>
      <c r="H584" s="1"/>
      <c r="I584" s="6"/>
      <c r="J584" s="6"/>
    </row>
    <row r="585" spans="1:10" hidden="1" x14ac:dyDescent="0.25">
      <c r="A585" s="1">
        <v>1011</v>
      </c>
      <c r="B585" s="1" t="s">
        <v>3</v>
      </c>
      <c r="C585" s="1">
        <v>0</v>
      </c>
      <c r="D585" s="1">
        <v>287.71114899999998</v>
      </c>
      <c r="E585" s="1" t="s">
        <v>11</v>
      </c>
      <c r="F585" s="1"/>
      <c r="G585" s="1"/>
      <c r="H585" s="1"/>
      <c r="I585" s="6"/>
      <c r="J585" s="6"/>
    </row>
    <row r="586" spans="1:10" hidden="1" x14ac:dyDescent="0.25">
      <c r="A586" s="1">
        <v>1012</v>
      </c>
      <c r="B586" s="1" t="s">
        <v>3</v>
      </c>
      <c r="C586" s="1">
        <v>0</v>
      </c>
      <c r="D586" s="1">
        <v>3987.0126180000002</v>
      </c>
      <c r="E586" s="1" t="s">
        <v>11</v>
      </c>
      <c r="F586" s="1"/>
      <c r="G586" s="1"/>
      <c r="H586" s="1"/>
      <c r="I586" s="6"/>
      <c r="J586" s="6"/>
    </row>
    <row r="587" spans="1:10" hidden="1" x14ac:dyDescent="0.25">
      <c r="A587" s="1">
        <v>1013</v>
      </c>
      <c r="B587" s="1" t="s">
        <v>3</v>
      </c>
      <c r="C587" s="1">
        <v>0</v>
      </c>
      <c r="D587" s="1">
        <v>3016.0354830000001</v>
      </c>
      <c r="E587" s="1" t="s">
        <v>11</v>
      </c>
      <c r="F587" s="1"/>
      <c r="G587" s="1"/>
      <c r="H587" s="1"/>
      <c r="I587" s="6"/>
      <c r="J587" s="6"/>
    </row>
    <row r="588" spans="1:10" hidden="1" x14ac:dyDescent="0.25">
      <c r="A588" s="1">
        <v>1014</v>
      </c>
      <c r="B588" s="1" t="s">
        <v>3</v>
      </c>
      <c r="C588" s="1">
        <v>0</v>
      </c>
      <c r="D588" s="1">
        <v>282.90835900000002</v>
      </c>
      <c r="E588" s="1" t="s">
        <v>11</v>
      </c>
      <c r="F588" s="1"/>
      <c r="G588" s="1"/>
      <c r="H588" s="1"/>
      <c r="I588" s="6"/>
      <c r="J588" s="6"/>
    </row>
    <row r="589" spans="1:10" hidden="1" x14ac:dyDescent="0.25">
      <c r="A589" s="1">
        <v>1015</v>
      </c>
      <c r="B589" s="1" t="s">
        <v>3</v>
      </c>
      <c r="C589" s="1">
        <v>0</v>
      </c>
      <c r="D589" s="1">
        <v>1954.1645659999999</v>
      </c>
      <c r="E589" s="1" t="s">
        <v>11</v>
      </c>
      <c r="F589" s="1"/>
      <c r="G589" s="1"/>
      <c r="H589" s="1"/>
      <c r="I589" s="6"/>
      <c r="J589" s="6"/>
    </row>
    <row r="590" spans="1:10" hidden="1" x14ac:dyDescent="0.25">
      <c r="A590" s="1">
        <v>1051</v>
      </c>
      <c r="B590" s="1" t="s">
        <v>3</v>
      </c>
      <c r="C590" s="1">
        <v>0</v>
      </c>
      <c r="D590" s="1">
        <v>361.87908399999998</v>
      </c>
      <c r="E590" s="1" t="s">
        <v>11</v>
      </c>
      <c r="F590" s="1"/>
      <c r="G590" s="1"/>
      <c r="H590" s="1"/>
      <c r="I590" s="6"/>
      <c r="J590" s="6"/>
    </row>
    <row r="591" spans="1:10" hidden="1" x14ac:dyDescent="0.25">
      <c r="A591" s="1">
        <v>1282</v>
      </c>
      <c r="B591" s="1" t="s">
        <v>3</v>
      </c>
      <c r="C591" s="1">
        <v>0</v>
      </c>
      <c r="D591" s="1">
        <v>341.32082700000001</v>
      </c>
      <c r="E591" s="1" t="s">
        <v>11</v>
      </c>
      <c r="F591" s="1"/>
      <c r="G591" s="1"/>
      <c r="H591" s="1"/>
      <c r="I591" s="6"/>
      <c r="J591" s="6"/>
    </row>
    <row r="592" spans="1:10" hidden="1" x14ac:dyDescent="0.25">
      <c r="A592" s="1">
        <v>1293</v>
      </c>
      <c r="B592" s="1" t="s">
        <v>3</v>
      </c>
      <c r="C592" s="1">
        <v>0</v>
      </c>
      <c r="D592" s="1">
        <v>59.041196999999997</v>
      </c>
      <c r="E592" s="1" t="s">
        <v>11</v>
      </c>
      <c r="F592" s="1"/>
      <c r="G592" s="1"/>
      <c r="H592" s="1"/>
      <c r="I592" s="6"/>
      <c r="J592" s="6"/>
    </row>
    <row r="593" spans="1:10" hidden="1" x14ac:dyDescent="0.25">
      <c r="A593" s="1">
        <v>1342</v>
      </c>
      <c r="B593" s="1" t="s">
        <v>3</v>
      </c>
      <c r="C593" s="1">
        <v>0</v>
      </c>
      <c r="D593" s="1">
        <v>1161.799129</v>
      </c>
      <c r="E593" s="1" t="s">
        <v>11</v>
      </c>
      <c r="F593" s="1"/>
      <c r="G593" s="1"/>
      <c r="H593" s="1"/>
      <c r="I593" s="6"/>
      <c r="J593" s="6"/>
    </row>
    <row r="594" spans="1:10" hidden="1" x14ac:dyDescent="0.25">
      <c r="A594" s="1">
        <v>1865</v>
      </c>
      <c r="B594" s="1" t="s">
        <v>3</v>
      </c>
      <c r="C594" s="1">
        <v>0</v>
      </c>
      <c r="D594" s="1">
        <v>1041.0468760000001</v>
      </c>
      <c r="E594" s="1" t="s">
        <v>11</v>
      </c>
      <c r="F594" s="1"/>
      <c r="G594" s="1"/>
      <c r="H594" s="1"/>
      <c r="I594" s="6"/>
      <c r="J594" s="6"/>
    </row>
    <row r="595" spans="1:10" hidden="1" x14ac:dyDescent="0.25">
      <c r="A595" s="1">
        <v>1866</v>
      </c>
      <c r="B595" s="1" t="s">
        <v>3</v>
      </c>
      <c r="C595" s="1">
        <v>0</v>
      </c>
      <c r="D595" s="1">
        <v>1204.715111</v>
      </c>
      <c r="E595" s="1" t="s">
        <v>11</v>
      </c>
      <c r="F595" s="1"/>
      <c r="G595" s="1"/>
      <c r="H595" s="1"/>
      <c r="I595" s="6"/>
      <c r="J595" s="6"/>
    </row>
    <row r="596" spans="1:10" hidden="1" x14ac:dyDescent="0.25">
      <c r="A596" s="1">
        <v>1867</v>
      </c>
      <c r="B596" s="1" t="s">
        <v>3</v>
      </c>
      <c r="C596" s="1">
        <v>0</v>
      </c>
      <c r="D596" s="1">
        <v>64.087829999999997</v>
      </c>
      <c r="E596" s="1" t="s">
        <v>11</v>
      </c>
      <c r="F596" s="1"/>
      <c r="G596" s="1"/>
      <c r="H596" s="1"/>
      <c r="I596" s="6"/>
      <c r="J596" s="6"/>
    </row>
    <row r="597" spans="1:10" hidden="1" x14ac:dyDescent="0.25">
      <c r="A597" s="1">
        <v>1868</v>
      </c>
      <c r="B597" s="1" t="s">
        <v>3</v>
      </c>
      <c r="C597" s="1">
        <v>0</v>
      </c>
      <c r="D597" s="1">
        <v>892.49765500000001</v>
      </c>
      <c r="E597" s="1" t="s">
        <v>11</v>
      </c>
      <c r="F597" s="1"/>
      <c r="G597" s="1"/>
      <c r="H597" s="1"/>
      <c r="I597" s="6"/>
      <c r="J597" s="6"/>
    </row>
    <row r="598" spans="1:10" hidden="1" x14ac:dyDescent="0.25">
      <c r="A598" s="1">
        <v>1869</v>
      </c>
      <c r="B598" s="1" t="s">
        <v>3</v>
      </c>
      <c r="C598" s="1">
        <v>0</v>
      </c>
      <c r="D598" s="1">
        <v>363.211972</v>
      </c>
      <c r="E598" s="1" t="s">
        <v>11</v>
      </c>
      <c r="F598" s="1"/>
      <c r="G598" s="1"/>
      <c r="H598" s="1"/>
      <c r="I598" s="6"/>
      <c r="J598" s="6"/>
    </row>
    <row r="599" spans="1:10" hidden="1" x14ac:dyDescent="0.25">
      <c r="A599" s="1">
        <v>1870</v>
      </c>
      <c r="B599" s="1" t="s">
        <v>3</v>
      </c>
      <c r="C599" s="1">
        <v>0</v>
      </c>
      <c r="D599" s="1">
        <v>484.89120300000002</v>
      </c>
      <c r="E599" s="1" t="s">
        <v>11</v>
      </c>
      <c r="F599" s="1"/>
      <c r="G599" s="1"/>
      <c r="H599" s="1"/>
      <c r="I599" s="6"/>
      <c r="J599" s="6"/>
    </row>
    <row r="600" spans="1:10" hidden="1" x14ac:dyDescent="0.25">
      <c r="A600" s="1">
        <v>1871</v>
      </c>
      <c r="B600" s="1" t="s">
        <v>3</v>
      </c>
      <c r="C600" s="1">
        <v>0</v>
      </c>
      <c r="D600" s="1">
        <v>310.31088099999999</v>
      </c>
      <c r="E600" s="1" t="s">
        <v>11</v>
      </c>
      <c r="F600" s="1"/>
      <c r="G600" s="1"/>
      <c r="H600" s="1"/>
      <c r="I600" s="6"/>
      <c r="J600" s="6"/>
    </row>
    <row r="601" spans="1:10" hidden="1" x14ac:dyDescent="0.25">
      <c r="A601" s="1">
        <v>1872</v>
      </c>
      <c r="B601" s="1" t="s">
        <v>3</v>
      </c>
      <c r="C601" s="1">
        <v>0</v>
      </c>
      <c r="D601" s="1">
        <v>296.34355900000003</v>
      </c>
      <c r="E601" s="1" t="s">
        <v>11</v>
      </c>
      <c r="F601" s="1"/>
      <c r="G601" s="1"/>
      <c r="H601" s="1"/>
      <c r="I601" s="6"/>
      <c r="J601" s="6"/>
    </row>
    <row r="602" spans="1:10" hidden="1" x14ac:dyDescent="0.25">
      <c r="A602" s="1">
        <v>1898</v>
      </c>
      <c r="B602" s="1" t="s">
        <v>3</v>
      </c>
      <c r="C602" s="1">
        <v>0</v>
      </c>
      <c r="D602" s="1">
        <v>230.32430099999999</v>
      </c>
      <c r="E602" s="1" t="s">
        <v>11</v>
      </c>
      <c r="F602" s="1"/>
      <c r="G602" s="1"/>
      <c r="H602" s="1"/>
      <c r="I602" s="6"/>
      <c r="J602" s="6"/>
    </row>
    <row r="603" spans="1:10" hidden="1" x14ac:dyDescent="0.25">
      <c r="A603" s="1">
        <v>1977</v>
      </c>
      <c r="B603" s="1" t="s">
        <v>3</v>
      </c>
      <c r="C603" s="1">
        <v>0</v>
      </c>
      <c r="D603" s="1">
        <v>399.647627</v>
      </c>
      <c r="E603" s="1" t="s">
        <v>11</v>
      </c>
      <c r="F603" s="1"/>
      <c r="G603" s="1"/>
      <c r="H603" s="1"/>
      <c r="I603" s="6"/>
      <c r="J603" s="6"/>
    </row>
    <row r="604" spans="1:10" hidden="1" x14ac:dyDescent="0.25">
      <c r="A604" s="1">
        <v>1988</v>
      </c>
      <c r="B604" s="1" t="s">
        <v>3</v>
      </c>
      <c r="C604" s="1">
        <v>0</v>
      </c>
      <c r="D604" s="1">
        <v>89.336746000000005</v>
      </c>
      <c r="E604" s="1" t="s">
        <v>11</v>
      </c>
      <c r="F604" s="1"/>
      <c r="G604" s="1"/>
      <c r="H604" s="1"/>
      <c r="I604" s="6"/>
      <c r="J604" s="6"/>
    </row>
    <row r="605" spans="1:10" hidden="1" x14ac:dyDescent="0.25">
      <c r="A605" s="1">
        <v>2043</v>
      </c>
      <c r="B605" s="1" t="s">
        <v>3</v>
      </c>
      <c r="C605" s="1">
        <v>0</v>
      </c>
      <c r="D605" s="1">
        <v>261.27194400000002</v>
      </c>
      <c r="E605" s="1" t="s">
        <v>11</v>
      </c>
      <c r="F605" s="1"/>
      <c r="G605" s="1"/>
      <c r="H605" s="1"/>
      <c r="I605" s="6"/>
      <c r="J605" s="6"/>
    </row>
    <row r="606" spans="1:10" hidden="1" x14ac:dyDescent="0.25">
      <c r="A606" s="1">
        <v>2103</v>
      </c>
      <c r="B606" s="1" t="s">
        <v>3</v>
      </c>
      <c r="C606" s="1">
        <v>0</v>
      </c>
      <c r="D606" s="1">
        <v>506.74594500000001</v>
      </c>
      <c r="E606" s="1" t="s">
        <v>11</v>
      </c>
      <c r="F606" s="1"/>
      <c r="G606" s="1"/>
      <c r="H606" s="1"/>
      <c r="I606" s="6"/>
      <c r="J606" s="6"/>
    </row>
    <row r="607" spans="1:10" hidden="1" x14ac:dyDescent="0.25">
      <c r="A607" s="1">
        <v>1749</v>
      </c>
      <c r="B607" s="1" t="s">
        <v>3</v>
      </c>
      <c r="C607" s="1">
        <v>0</v>
      </c>
      <c r="D607" s="1">
        <v>3242.4814700000002</v>
      </c>
      <c r="E607" s="1" t="s">
        <v>12</v>
      </c>
      <c r="F607" s="1"/>
      <c r="G607" s="1"/>
      <c r="H607" s="1"/>
      <c r="I607" s="6"/>
      <c r="J607" s="6"/>
    </row>
    <row r="608" spans="1:10" hidden="1" x14ac:dyDescent="0.25">
      <c r="A608" s="1">
        <v>1750</v>
      </c>
      <c r="B608" s="1" t="s">
        <v>3</v>
      </c>
      <c r="C608" s="1">
        <v>0</v>
      </c>
      <c r="D608" s="1">
        <v>1183.5261129999999</v>
      </c>
      <c r="E608" s="1" t="s">
        <v>12</v>
      </c>
      <c r="F608" s="1"/>
      <c r="G608" s="1"/>
      <c r="H608" s="1"/>
      <c r="I608" s="6"/>
      <c r="J608" s="6"/>
    </row>
    <row r="609" spans="1:10" hidden="1" x14ac:dyDescent="0.25">
      <c r="A609" s="1">
        <v>1751</v>
      </c>
      <c r="B609" s="1" t="s">
        <v>3</v>
      </c>
      <c r="C609" s="1">
        <v>0</v>
      </c>
      <c r="D609" s="1">
        <v>1013.453388</v>
      </c>
      <c r="E609" s="1" t="s">
        <v>12</v>
      </c>
      <c r="F609" s="1"/>
      <c r="G609" s="1"/>
      <c r="H609" s="1"/>
      <c r="I609" s="6"/>
      <c r="J609" s="6"/>
    </row>
    <row r="610" spans="1:10" hidden="1" x14ac:dyDescent="0.25">
      <c r="A610" s="1">
        <v>1752</v>
      </c>
      <c r="B610" s="1" t="s">
        <v>3</v>
      </c>
      <c r="C610" s="1">
        <v>0</v>
      </c>
      <c r="D610" s="1">
        <v>531.64308800000003</v>
      </c>
      <c r="E610" s="1" t="s">
        <v>12</v>
      </c>
      <c r="F610" s="1"/>
      <c r="G610" s="1"/>
      <c r="H610" s="1"/>
      <c r="I610" s="6"/>
      <c r="J610" s="6"/>
    </row>
    <row r="611" spans="1:10" hidden="1" x14ac:dyDescent="0.25">
      <c r="A611" s="1">
        <v>1753</v>
      </c>
      <c r="B611" s="1" t="s">
        <v>3</v>
      </c>
      <c r="C611" s="1">
        <v>0</v>
      </c>
      <c r="D611" s="1">
        <v>653.92715899999996</v>
      </c>
      <c r="E611" s="1" t="s">
        <v>12</v>
      </c>
      <c r="F611" s="1"/>
      <c r="G611" s="1"/>
      <c r="H611" s="1"/>
      <c r="I611" s="6"/>
      <c r="J611" s="6"/>
    </row>
    <row r="612" spans="1:10" hidden="1" x14ac:dyDescent="0.25">
      <c r="A612" s="1">
        <v>1754</v>
      </c>
      <c r="B612" s="1" t="s">
        <v>3</v>
      </c>
      <c r="C612" s="1">
        <v>0</v>
      </c>
      <c r="D612" s="1">
        <v>1714.194387</v>
      </c>
      <c r="E612" s="1" t="s">
        <v>12</v>
      </c>
      <c r="F612" s="1"/>
      <c r="G612" s="1"/>
      <c r="H612" s="1"/>
      <c r="I612" s="6"/>
      <c r="J612" s="6"/>
    </row>
    <row r="613" spans="1:10" hidden="1" x14ac:dyDescent="0.25">
      <c r="A613" s="1">
        <v>1755</v>
      </c>
      <c r="B613" s="1" t="s">
        <v>3</v>
      </c>
      <c r="C613" s="1">
        <v>0</v>
      </c>
      <c r="D613" s="1">
        <v>1455.3834549999999</v>
      </c>
      <c r="E613" s="1" t="s">
        <v>12</v>
      </c>
      <c r="F613" s="1"/>
      <c r="G613" s="1"/>
      <c r="H613" s="1"/>
      <c r="I613" s="6"/>
      <c r="J613" s="6"/>
    </row>
    <row r="614" spans="1:10" hidden="1" x14ac:dyDescent="0.25">
      <c r="A614" s="1">
        <v>1756</v>
      </c>
      <c r="B614" s="1" t="s">
        <v>3</v>
      </c>
      <c r="C614" s="1">
        <v>0</v>
      </c>
      <c r="D614" s="1">
        <v>374.44631299999998</v>
      </c>
      <c r="E614" s="1" t="s">
        <v>12</v>
      </c>
      <c r="F614" s="1"/>
      <c r="G614" s="1"/>
      <c r="H614" s="1"/>
      <c r="I614" s="6"/>
      <c r="J614" s="6"/>
    </row>
    <row r="615" spans="1:10" hidden="1" x14ac:dyDescent="0.25">
      <c r="A615" s="1">
        <v>1757</v>
      </c>
      <c r="B615" s="1" t="s">
        <v>3</v>
      </c>
      <c r="C615" s="1">
        <v>0</v>
      </c>
      <c r="D615" s="1">
        <v>99.171345000000002</v>
      </c>
      <c r="E615" s="1" t="s">
        <v>12</v>
      </c>
      <c r="F615" s="1"/>
      <c r="G615" s="1"/>
      <c r="H615" s="1"/>
      <c r="I615" s="6"/>
      <c r="J615" s="6"/>
    </row>
    <row r="616" spans="1:10" hidden="1" x14ac:dyDescent="0.25">
      <c r="A616" s="1">
        <v>1758</v>
      </c>
      <c r="B616" s="1" t="s">
        <v>3</v>
      </c>
      <c r="C616" s="1">
        <v>0</v>
      </c>
      <c r="D616" s="1">
        <v>703.18940999999995</v>
      </c>
      <c r="E616" s="1" t="s">
        <v>12</v>
      </c>
      <c r="F616" s="1"/>
      <c r="G616" s="1"/>
      <c r="H616" s="1"/>
      <c r="I616" s="6"/>
      <c r="J616" s="6"/>
    </row>
    <row r="617" spans="1:10" hidden="1" x14ac:dyDescent="0.25">
      <c r="A617" s="1">
        <v>1759</v>
      </c>
      <c r="B617" s="1" t="s">
        <v>3</v>
      </c>
      <c r="C617" s="1">
        <v>0</v>
      </c>
      <c r="D617" s="1">
        <v>1130.7608299999999</v>
      </c>
      <c r="E617" s="1" t="s">
        <v>12</v>
      </c>
      <c r="F617" s="1"/>
      <c r="G617" s="1"/>
      <c r="H617" s="1"/>
      <c r="I617" s="6"/>
      <c r="J617" s="6"/>
    </row>
    <row r="618" spans="1:10" hidden="1" x14ac:dyDescent="0.25">
      <c r="A618" s="1">
        <v>1760</v>
      </c>
      <c r="B618" s="1" t="s">
        <v>3</v>
      </c>
      <c r="C618" s="1">
        <v>0</v>
      </c>
      <c r="D618" s="1">
        <v>54.008564999999997</v>
      </c>
      <c r="E618" s="1" t="s">
        <v>12</v>
      </c>
      <c r="F618" s="1"/>
      <c r="G618" s="1"/>
      <c r="H618" s="1"/>
      <c r="I618" s="6"/>
      <c r="J618" s="6"/>
    </row>
    <row r="619" spans="1:10" hidden="1" x14ac:dyDescent="0.25">
      <c r="A619" s="1">
        <v>1761</v>
      </c>
      <c r="B619" s="1" t="s">
        <v>3</v>
      </c>
      <c r="C619" s="1">
        <v>0</v>
      </c>
      <c r="D619" s="1">
        <v>364.68906900000002</v>
      </c>
      <c r="E619" s="1" t="s">
        <v>12</v>
      </c>
      <c r="F619" s="1"/>
      <c r="G619" s="1"/>
      <c r="H619" s="1"/>
      <c r="I619" s="6"/>
      <c r="J619" s="6"/>
    </row>
    <row r="620" spans="1:10" hidden="1" x14ac:dyDescent="0.25">
      <c r="A620" s="1">
        <v>1762</v>
      </c>
      <c r="B620" s="1" t="s">
        <v>3</v>
      </c>
      <c r="C620" s="1">
        <v>0</v>
      </c>
      <c r="D620" s="1">
        <v>229.133523</v>
      </c>
      <c r="E620" s="1" t="s">
        <v>12</v>
      </c>
      <c r="F620" s="1"/>
      <c r="G620" s="1"/>
      <c r="H620" s="1"/>
      <c r="I620" s="6"/>
      <c r="J620" s="6"/>
    </row>
    <row r="621" spans="1:10" hidden="1" x14ac:dyDescent="0.25">
      <c r="A621" s="1">
        <v>1763</v>
      </c>
      <c r="B621" s="1" t="s">
        <v>3</v>
      </c>
      <c r="C621" s="1">
        <v>0</v>
      </c>
      <c r="D621" s="1">
        <v>139.93223599999999</v>
      </c>
      <c r="E621" s="1" t="s">
        <v>12</v>
      </c>
      <c r="F621" s="1"/>
      <c r="G621" s="1"/>
      <c r="H621" s="1"/>
      <c r="I621" s="6"/>
      <c r="J621" s="6"/>
    </row>
    <row r="622" spans="1:10" hidden="1" x14ac:dyDescent="0.25">
      <c r="A622" s="1">
        <v>1764</v>
      </c>
      <c r="B622" s="1" t="s">
        <v>3</v>
      </c>
      <c r="C622" s="1">
        <v>0</v>
      </c>
      <c r="D622" s="1">
        <v>3664.5108570000002</v>
      </c>
      <c r="E622" s="1" t="s">
        <v>12</v>
      </c>
      <c r="F622" s="1"/>
      <c r="G622" s="1"/>
      <c r="H622" s="1"/>
      <c r="I622" s="6"/>
      <c r="J622" s="6"/>
    </row>
    <row r="623" spans="1:10" hidden="1" x14ac:dyDescent="0.25">
      <c r="A623" s="1">
        <v>1765</v>
      </c>
      <c r="B623" s="1" t="s">
        <v>3</v>
      </c>
      <c r="C623" s="1">
        <v>0</v>
      </c>
      <c r="D623" s="1">
        <v>1625.14851</v>
      </c>
      <c r="E623" s="1" t="s">
        <v>12</v>
      </c>
      <c r="F623" s="1"/>
      <c r="G623" s="1"/>
      <c r="H623" s="1"/>
      <c r="I623" s="6"/>
      <c r="J623" s="6"/>
    </row>
    <row r="624" spans="1:10" hidden="1" x14ac:dyDescent="0.25">
      <c r="A624" s="1">
        <v>1766</v>
      </c>
      <c r="B624" s="1" t="s">
        <v>3</v>
      </c>
      <c r="C624" s="1">
        <v>0</v>
      </c>
      <c r="D624" s="1">
        <v>210.99210500000001</v>
      </c>
      <c r="E624" s="1" t="s">
        <v>12</v>
      </c>
      <c r="F624" s="1"/>
      <c r="G624" s="1"/>
      <c r="H624" s="1"/>
      <c r="I624" s="6"/>
      <c r="J624" s="6"/>
    </row>
    <row r="625" spans="1:10" hidden="1" x14ac:dyDescent="0.25">
      <c r="A625" s="1">
        <v>1767</v>
      </c>
      <c r="B625" s="1" t="s">
        <v>3</v>
      </c>
      <c r="C625" s="1">
        <v>0</v>
      </c>
      <c r="D625" s="1">
        <v>589.64016600000002</v>
      </c>
      <c r="E625" s="1" t="s">
        <v>12</v>
      </c>
      <c r="F625" s="1"/>
      <c r="G625" s="1"/>
      <c r="H625" s="1"/>
      <c r="I625" s="6"/>
      <c r="J625" s="6"/>
    </row>
    <row r="626" spans="1:10" hidden="1" x14ac:dyDescent="0.25">
      <c r="A626" s="1">
        <v>1768</v>
      </c>
      <c r="B626" s="1" t="s">
        <v>3</v>
      </c>
      <c r="C626" s="1">
        <v>0</v>
      </c>
      <c r="D626" s="1">
        <v>1709.4225220000001</v>
      </c>
      <c r="E626" s="1" t="s">
        <v>12</v>
      </c>
      <c r="F626" s="1"/>
      <c r="G626" s="1"/>
      <c r="H626" s="1"/>
      <c r="I626" s="6"/>
      <c r="J626" s="6"/>
    </row>
    <row r="627" spans="1:10" hidden="1" x14ac:dyDescent="0.25">
      <c r="A627" s="1">
        <v>1769</v>
      </c>
      <c r="B627" s="1" t="s">
        <v>3</v>
      </c>
      <c r="C627" s="1">
        <v>0</v>
      </c>
      <c r="D627" s="1">
        <v>581.95680900000002</v>
      </c>
      <c r="E627" s="1" t="s">
        <v>12</v>
      </c>
      <c r="F627" s="1"/>
      <c r="G627" s="1"/>
      <c r="H627" s="1"/>
      <c r="I627" s="6"/>
      <c r="J627" s="6"/>
    </row>
    <row r="628" spans="1:10" hidden="1" x14ac:dyDescent="0.25">
      <c r="A628" s="1">
        <v>1770</v>
      </c>
      <c r="B628" s="1" t="s">
        <v>3</v>
      </c>
      <c r="C628" s="1">
        <v>0</v>
      </c>
      <c r="D628" s="1">
        <v>1406.8653529999999</v>
      </c>
      <c r="E628" s="1" t="s">
        <v>12</v>
      </c>
      <c r="F628" s="1"/>
      <c r="G628" s="1"/>
      <c r="H628" s="1"/>
      <c r="I628" s="6"/>
      <c r="J628" s="6"/>
    </row>
    <row r="630" spans="1:10" x14ac:dyDescent="0.25">
      <c r="D630">
        <f>SUM(D330:D418)</f>
        <v>42757.736084999997</v>
      </c>
    </row>
    <row r="631" spans="1:10" x14ac:dyDescent="0.25">
      <c r="F631" s="2" t="s">
        <v>78</v>
      </c>
      <c r="G631" s="2"/>
    </row>
    <row r="632" spans="1:10" x14ac:dyDescent="0.25">
      <c r="F632" s="2" t="s">
        <v>79</v>
      </c>
      <c r="G632" s="2"/>
    </row>
    <row r="635" spans="1:10" x14ac:dyDescent="0.25">
      <c r="F635" s="189" t="s">
        <v>30</v>
      </c>
      <c r="G635" s="190"/>
    </row>
    <row r="636" spans="1:10" x14ac:dyDescent="0.25">
      <c r="F636" s="14" t="s">
        <v>80</v>
      </c>
      <c r="G636" s="14" t="s">
        <v>31</v>
      </c>
    </row>
    <row r="637" spans="1:10" x14ac:dyDescent="0.25">
      <c r="F637" s="14" t="s">
        <v>81</v>
      </c>
      <c r="G637" s="14" t="s">
        <v>32</v>
      </c>
    </row>
    <row r="638" spans="1:10" x14ac:dyDescent="0.25">
      <c r="F638" s="14" t="s">
        <v>82</v>
      </c>
      <c r="G638" s="14" t="s">
        <v>33</v>
      </c>
    </row>
    <row r="639" spans="1:10" x14ac:dyDescent="0.25">
      <c r="F639" s="89" t="s">
        <v>90</v>
      </c>
      <c r="G639" s="82"/>
    </row>
    <row r="642" spans="6:6" x14ac:dyDescent="0.25">
      <c r="F642" t="str">
        <f>IF(G393&gt;2,"Tinggi",IF(AND(G393&gt;1.8,F347&lt;2),"Sedang",IF(AND(G393&gt;0,G393&lt;1.8),"Rendah","Rendah")))</f>
        <v>Rendah</v>
      </c>
    </row>
  </sheetData>
  <autoFilter ref="A3:E628">
    <filterColumn colId="4">
      <filters>
        <filter val="Perdagangan dan Jasa"/>
      </filters>
    </filterColumn>
  </autoFilter>
  <mergeCells count="1">
    <mergeCell ref="F635:G63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26"/>
  <sheetViews>
    <sheetView zoomScale="85" zoomScaleNormal="85" workbookViewId="0">
      <selection activeCell="F214" sqref="F214"/>
    </sheetView>
  </sheetViews>
  <sheetFormatPr defaultRowHeight="15" x14ac:dyDescent="0.25"/>
  <cols>
    <col min="3" max="3" width="2.7109375" bestFit="1" customWidth="1"/>
    <col min="4" max="4" width="12" bestFit="1" customWidth="1"/>
    <col min="5" max="5" width="20.42578125" bestFit="1" customWidth="1"/>
    <col min="6" max="6" width="29" customWidth="1"/>
    <col min="8" max="8" width="9.85546875" bestFit="1" customWidth="1"/>
    <col min="9" max="10" width="9.85546875" customWidth="1"/>
    <col min="11" max="11" width="14.140625" customWidth="1"/>
  </cols>
  <sheetData>
    <row r="1" spans="1:13" x14ac:dyDescent="0.25">
      <c r="A1" s="44" t="s">
        <v>77</v>
      </c>
      <c r="K1" s="2" t="s">
        <v>89</v>
      </c>
    </row>
    <row r="3" spans="1:13" ht="45" x14ac:dyDescent="0.25">
      <c r="A3" s="77" t="s">
        <v>0</v>
      </c>
      <c r="B3" s="77" t="s">
        <v>1</v>
      </c>
      <c r="C3" s="77" t="s">
        <v>2</v>
      </c>
      <c r="D3" s="77" t="s">
        <v>63</v>
      </c>
      <c r="E3" s="77" t="s">
        <v>5</v>
      </c>
      <c r="F3" s="76" t="s">
        <v>65</v>
      </c>
      <c r="G3" s="77" t="s">
        <v>64</v>
      </c>
      <c r="H3" s="77" t="s">
        <v>30</v>
      </c>
      <c r="I3" s="88"/>
      <c r="J3" s="88"/>
      <c r="K3" s="85" t="s">
        <v>86</v>
      </c>
      <c r="L3" s="86" t="s">
        <v>87</v>
      </c>
      <c r="M3" s="86" t="s">
        <v>88</v>
      </c>
    </row>
    <row r="4" spans="1:13" hidden="1" x14ac:dyDescent="0.25">
      <c r="A4" s="1">
        <v>2475</v>
      </c>
      <c r="B4" s="1" t="s">
        <v>3</v>
      </c>
      <c r="C4" s="1">
        <v>0</v>
      </c>
      <c r="D4" s="1">
        <v>337.78349400000002</v>
      </c>
      <c r="E4" s="1" t="s">
        <v>6</v>
      </c>
      <c r="F4" s="1"/>
      <c r="G4" s="1"/>
      <c r="H4" s="1"/>
      <c r="I4" s="6"/>
      <c r="J4" s="6"/>
    </row>
    <row r="5" spans="1:13" hidden="1" x14ac:dyDescent="0.25">
      <c r="A5" s="1">
        <v>2476</v>
      </c>
      <c r="B5" s="1" t="s">
        <v>3</v>
      </c>
      <c r="C5" s="1">
        <v>0</v>
      </c>
      <c r="D5" s="1">
        <v>155.54781600000001</v>
      </c>
      <c r="E5" s="1" t="s">
        <v>6</v>
      </c>
      <c r="F5" s="1"/>
      <c r="G5" s="1"/>
      <c r="H5" s="1"/>
      <c r="I5" s="6"/>
      <c r="J5" s="6"/>
    </row>
    <row r="6" spans="1:13" hidden="1" x14ac:dyDescent="0.25">
      <c r="A6" s="1">
        <v>2477</v>
      </c>
      <c r="B6" s="1" t="s">
        <v>3</v>
      </c>
      <c r="C6" s="1">
        <v>0</v>
      </c>
      <c r="D6" s="1">
        <v>241.41968399999999</v>
      </c>
      <c r="E6" s="1" t="s">
        <v>6</v>
      </c>
      <c r="F6" s="1"/>
      <c r="G6" s="1"/>
      <c r="H6" s="1"/>
      <c r="I6" s="6"/>
      <c r="J6" s="6"/>
    </row>
    <row r="7" spans="1:13" hidden="1" x14ac:dyDescent="0.25">
      <c r="A7" s="1">
        <v>2478</v>
      </c>
      <c r="B7" s="1" t="s">
        <v>3</v>
      </c>
      <c r="C7" s="1">
        <v>0</v>
      </c>
      <c r="D7" s="1">
        <v>403.920096</v>
      </c>
      <c r="E7" s="1" t="s">
        <v>6</v>
      </c>
      <c r="F7" s="1"/>
      <c r="G7" s="1"/>
      <c r="H7" s="1"/>
      <c r="I7" s="6"/>
      <c r="J7" s="6"/>
    </row>
    <row r="8" spans="1:13" hidden="1" x14ac:dyDescent="0.25">
      <c r="A8" s="1">
        <v>2479</v>
      </c>
      <c r="B8" s="1" t="s">
        <v>3</v>
      </c>
      <c r="C8" s="1">
        <v>0</v>
      </c>
      <c r="D8" s="1">
        <v>330.94465500000001</v>
      </c>
      <c r="E8" s="1" t="s">
        <v>6</v>
      </c>
      <c r="F8" s="1"/>
      <c r="G8" s="1"/>
      <c r="H8" s="1"/>
      <c r="I8" s="6"/>
      <c r="J8" s="6"/>
    </row>
    <row r="9" spans="1:13" hidden="1" x14ac:dyDescent="0.25">
      <c r="A9" s="1">
        <v>2480</v>
      </c>
      <c r="B9" s="1" t="s">
        <v>3</v>
      </c>
      <c r="C9" s="1">
        <v>0</v>
      </c>
      <c r="D9" s="1">
        <v>319.326075</v>
      </c>
      <c r="E9" s="1" t="s">
        <v>6</v>
      </c>
      <c r="F9" s="1"/>
      <c r="G9" s="1"/>
      <c r="H9" s="1"/>
      <c r="I9" s="6"/>
      <c r="J9" s="6"/>
    </row>
    <row r="10" spans="1:13" hidden="1" x14ac:dyDescent="0.25">
      <c r="A10" s="1">
        <v>2379</v>
      </c>
      <c r="B10" s="1" t="s">
        <v>3</v>
      </c>
      <c r="C10" s="1">
        <v>0</v>
      </c>
      <c r="D10" s="1">
        <v>234.69469000000001</v>
      </c>
      <c r="E10" s="1" t="s">
        <v>7</v>
      </c>
      <c r="F10" s="1"/>
      <c r="G10" s="1"/>
      <c r="H10" s="1"/>
      <c r="I10" s="6"/>
      <c r="J10" s="6"/>
    </row>
    <row r="11" spans="1:13" hidden="1" x14ac:dyDescent="0.25">
      <c r="A11" s="1">
        <v>2380</v>
      </c>
      <c r="B11" s="1" t="s">
        <v>3</v>
      </c>
      <c r="C11" s="1">
        <v>0</v>
      </c>
      <c r="D11" s="1">
        <v>279.576052</v>
      </c>
      <c r="E11" s="1" t="s">
        <v>7</v>
      </c>
      <c r="F11" s="1"/>
      <c r="G11" s="1"/>
      <c r="H11" s="1"/>
      <c r="I11" s="6"/>
      <c r="J11" s="6"/>
    </row>
    <row r="12" spans="1:13" hidden="1" x14ac:dyDescent="0.25">
      <c r="A12" s="1">
        <v>2381</v>
      </c>
      <c r="B12" s="1" t="s">
        <v>3</v>
      </c>
      <c r="C12" s="1">
        <v>0</v>
      </c>
      <c r="D12" s="1">
        <v>285.30522999999999</v>
      </c>
      <c r="E12" s="1" t="s">
        <v>7</v>
      </c>
      <c r="F12" s="1"/>
      <c r="G12" s="1"/>
      <c r="H12" s="1"/>
      <c r="I12" s="6"/>
      <c r="J12" s="6"/>
    </row>
    <row r="13" spans="1:13" hidden="1" x14ac:dyDescent="0.25">
      <c r="A13" s="1">
        <v>2382</v>
      </c>
      <c r="B13" s="1" t="s">
        <v>3</v>
      </c>
      <c r="C13" s="1">
        <v>0</v>
      </c>
      <c r="D13" s="1">
        <v>67.473253</v>
      </c>
      <c r="E13" s="1" t="s">
        <v>7</v>
      </c>
      <c r="F13" s="1"/>
      <c r="G13" s="1"/>
      <c r="H13" s="1"/>
      <c r="I13" s="6"/>
      <c r="J13" s="6"/>
    </row>
    <row r="14" spans="1:13" hidden="1" x14ac:dyDescent="0.25">
      <c r="A14" s="1">
        <v>2383</v>
      </c>
      <c r="B14" s="1" t="s">
        <v>3</v>
      </c>
      <c r="C14" s="1">
        <v>0</v>
      </c>
      <c r="D14" s="1">
        <v>142.708619</v>
      </c>
      <c r="E14" s="1" t="s">
        <v>7</v>
      </c>
      <c r="F14" s="1"/>
      <c r="G14" s="1"/>
      <c r="H14" s="1"/>
      <c r="I14" s="6"/>
      <c r="J14" s="6"/>
    </row>
    <row r="15" spans="1:13" hidden="1" x14ac:dyDescent="0.25">
      <c r="A15" s="1">
        <v>2384</v>
      </c>
      <c r="B15" s="1" t="s">
        <v>3</v>
      </c>
      <c r="C15" s="1">
        <v>0</v>
      </c>
      <c r="D15" s="1">
        <v>34.711091000000003</v>
      </c>
      <c r="E15" s="1" t="s">
        <v>7</v>
      </c>
      <c r="F15" s="1"/>
      <c r="G15" s="1"/>
      <c r="H15" s="1"/>
      <c r="I15" s="6"/>
      <c r="J15" s="6"/>
    </row>
    <row r="16" spans="1:13" hidden="1" x14ac:dyDescent="0.25">
      <c r="A16" s="1">
        <v>2386</v>
      </c>
      <c r="B16" s="1" t="s">
        <v>3</v>
      </c>
      <c r="C16" s="1">
        <v>0</v>
      </c>
      <c r="D16" s="1">
        <v>24.137592999999999</v>
      </c>
      <c r="E16" s="1" t="s">
        <v>7</v>
      </c>
      <c r="F16" s="1"/>
      <c r="G16" s="1"/>
      <c r="H16" s="1"/>
      <c r="I16" s="6"/>
      <c r="J16" s="6"/>
    </row>
    <row r="17" spans="1:10" hidden="1" x14ac:dyDescent="0.25">
      <c r="A17" s="1">
        <v>2387</v>
      </c>
      <c r="B17" s="1" t="s">
        <v>3</v>
      </c>
      <c r="C17" s="1">
        <v>0</v>
      </c>
      <c r="D17" s="1">
        <v>98.358941999999999</v>
      </c>
      <c r="E17" s="1" t="s">
        <v>7</v>
      </c>
      <c r="F17" s="1"/>
      <c r="G17" s="1"/>
      <c r="H17" s="1"/>
      <c r="I17" s="6"/>
      <c r="J17" s="6"/>
    </row>
    <row r="18" spans="1:10" hidden="1" x14ac:dyDescent="0.25">
      <c r="A18" s="1">
        <v>2388</v>
      </c>
      <c r="B18" s="1" t="s">
        <v>3</v>
      </c>
      <c r="C18" s="1">
        <v>0</v>
      </c>
      <c r="D18" s="1">
        <v>213.454938</v>
      </c>
      <c r="E18" s="1" t="s">
        <v>7</v>
      </c>
      <c r="F18" s="1"/>
      <c r="G18" s="1"/>
      <c r="H18" s="1"/>
      <c r="I18" s="6"/>
      <c r="J18" s="6"/>
    </row>
    <row r="19" spans="1:10" hidden="1" x14ac:dyDescent="0.25">
      <c r="A19" s="1">
        <v>2389</v>
      </c>
      <c r="B19" s="1" t="s">
        <v>3</v>
      </c>
      <c r="C19" s="1">
        <v>0</v>
      </c>
      <c r="D19" s="1">
        <v>25.734048000000001</v>
      </c>
      <c r="E19" s="1" t="s">
        <v>7</v>
      </c>
      <c r="F19" s="1"/>
      <c r="G19" s="1"/>
      <c r="H19" s="1"/>
      <c r="I19" s="6"/>
      <c r="J19" s="6"/>
    </row>
    <row r="20" spans="1:10" hidden="1" x14ac:dyDescent="0.25">
      <c r="A20" s="1">
        <v>2390</v>
      </c>
      <c r="B20" s="1" t="s">
        <v>3</v>
      </c>
      <c r="C20" s="1">
        <v>0</v>
      </c>
      <c r="D20" s="1">
        <v>286.92093699999998</v>
      </c>
      <c r="E20" s="1" t="s">
        <v>7</v>
      </c>
      <c r="F20" s="1"/>
      <c r="G20" s="1"/>
      <c r="H20" s="1"/>
      <c r="I20" s="6"/>
      <c r="J20" s="6"/>
    </row>
    <row r="21" spans="1:10" hidden="1" x14ac:dyDescent="0.25">
      <c r="A21" s="1">
        <v>2391</v>
      </c>
      <c r="B21" s="1" t="s">
        <v>3</v>
      </c>
      <c r="C21" s="1">
        <v>0</v>
      </c>
      <c r="D21" s="1">
        <v>152.06368599999999</v>
      </c>
      <c r="E21" s="1" t="s">
        <v>7</v>
      </c>
      <c r="F21" s="1"/>
      <c r="G21" s="1"/>
      <c r="H21" s="1"/>
      <c r="I21" s="6"/>
      <c r="J21" s="6"/>
    </row>
    <row r="22" spans="1:10" hidden="1" x14ac:dyDescent="0.25">
      <c r="A22" s="1">
        <v>2392</v>
      </c>
      <c r="B22" s="1" t="s">
        <v>3</v>
      </c>
      <c r="C22" s="1">
        <v>0</v>
      </c>
      <c r="D22" s="1">
        <v>288.03611000000001</v>
      </c>
      <c r="E22" s="1" t="s">
        <v>7</v>
      </c>
      <c r="F22" s="1"/>
      <c r="G22" s="1"/>
      <c r="H22" s="1"/>
      <c r="I22" s="6"/>
      <c r="J22" s="6"/>
    </row>
    <row r="23" spans="1:10" hidden="1" x14ac:dyDescent="0.25">
      <c r="A23" s="1">
        <v>2393</v>
      </c>
      <c r="B23" s="1" t="s">
        <v>3</v>
      </c>
      <c r="C23" s="1">
        <v>0</v>
      </c>
      <c r="D23" s="1">
        <v>27.770833</v>
      </c>
      <c r="E23" s="1" t="s">
        <v>7</v>
      </c>
      <c r="F23" s="1"/>
      <c r="G23" s="1"/>
      <c r="H23" s="1"/>
      <c r="I23" s="6"/>
      <c r="J23" s="6"/>
    </row>
    <row r="24" spans="1:10" hidden="1" x14ac:dyDescent="0.25">
      <c r="A24" s="1">
        <v>2394</v>
      </c>
      <c r="B24" s="1" t="s">
        <v>3</v>
      </c>
      <c r="C24" s="1">
        <v>0</v>
      </c>
      <c r="D24" s="1">
        <v>23.490925000000001</v>
      </c>
      <c r="E24" s="1" t="s">
        <v>7</v>
      </c>
      <c r="F24" s="1"/>
      <c r="G24" s="1"/>
      <c r="H24" s="1"/>
      <c r="I24" s="6"/>
      <c r="J24" s="6"/>
    </row>
    <row r="25" spans="1:10" hidden="1" x14ac:dyDescent="0.25">
      <c r="A25" s="1">
        <v>2395</v>
      </c>
      <c r="B25" s="1" t="s">
        <v>3</v>
      </c>
      <c r="C25" s="1">
        <v>0</v>
      </c>
      <c r="D25" s="1">
        <v>86.910736</v>
      </c>
      <c r="E25" s="1" t="s">
        <v>7</v>
      </c>
      <c r="F25" s="1"/>
      <c r="G25" s="1"/>
      <c r="H25" s="1"/>
      <c r="I25" s="6"/>
      <c r="J25" s="6"/>
    </row>
    <row r="26" spans="1:10" hidden="1" x14ac:dyDescent="0.25">
      <c r="A26" s="1">
        <v>2396</v>
      </c>
      <c r="B26" s="1" t="s">
        <v>3</v>
      </c>
      <c r="C26" s="1">
        <v>0</v>
      </c>
      <c r="D26" s="1">
        <v>239.86943099999999</v>
      </c>
      <c r="E26" s="1" t="s">
        <v>7</v>
      </c>
      <c r="F26" s="1"/>
      <c r="G26" s="1"/>
      <c r="H26" s="1"/>
      <c r="I26" s="6"/>
      <c r="J26" s="6"/>
    </row>
    <row r="27" spans="1:10" hidden="1" x14ac:dyDescent="0.25">
      <c r="A27" s="1">
        <v>2397</v>
      </c>
      <c r="B27" s="1" t="s">
        <v>3</v>
      </c>
      <c r="C27" s="1">
        <v>0</v>
      </c>
      <c r="D27" s="1">
        <v>82.493881999999999</v>
      </c>
      <c r="E27" s="1" t="s">
        <v>7</v>
      </c>
      <c r="F27" s="1"/>
      <c r="G27" s="1"/>
      <c r="H27" s="1"/>
      <c r="I27" s="6"/>
      <c r="J27" s="6"/>
    </row>
    <row r="28" spans="1:10" hidden="1" x14ac:dyDescent="0.25">
      <c r="A28" s="1">
        <v>2400</v>
      </c>
      <c r="B28" s="1" t="s">
        <v>3</v>
      </c>
      <c r="C28" s="1">
        <v>0</v>
      </c>
      <c r="D28" s="1">
        <v>279.27923199999998</v>
      </c>
      <c r="E28" s="1" t="s">
        <v>7</v>
      </c>
      <c r="F28" s="1"/>
      <c r="G28" s="1"/>
      <c r="H28" s="1"/>
      <c r="I28" s="6"/>
      <c r="J28" s="6"/>
    </row>
    <row r="29" spans="1:10" hidden="1" x14ac:dyDescent="0.25">
      <c r="A29" s="1">
        <v>2180</v>
      </c>
      <c r="B29" s="1" t="s">
        <v>3</v>
      </c>
      <c r="C29" s="1">
        <v>0</v>
      </c>
      <c r="D29" s="1">
        <v>520.53090499999996</v>
      </c>
      <c r="E29" s="1" t="s">
        <v>8</v>
      </c>
      <c r="F29" s="1"/>
      <c r="G29" s="1"/>
      <c r="H29" s="1"/>
      <c r="I29" s="6"/>
      <c r="J29" s="6"/>
    </row>
    <row r="30" spans="1:10" hidden="1" x14ac:dyDescent="0.25">
      <c r="A30" s="1">
        <v>2181</v>
      </c>
      <c r="B30" s="1" t="s">
        <v>3</v>
      </c>
      <c r="C30" s="1">
        <v>0</v>
      </c>
      <c r="D30" s="1">
        <v>391.44343500000002</v>
      </c>
      <c r="E30" s="1" t="s">
        <v>8</v>
      </c>
      <c r="F30" s="1"/>
      <c r="G30" s="1"/>
      <c r="H30" s="1"/>
      <c r="I30" s="6"/>
      <c r="J30" s="6"/>
    </row>
    <row r="31" spans="1:10" hidden="1" x14ac:dyDescent="0.25">
      <c r="A31" s="1">
        <v>2182</v>
      </c>
      <c r="B31" s="1" t="s">
        <v>3</v>
      </c>
      <c r="C31" s="1">
        <v>0</v>
      </c>
      <c r="D31" s="1">
        <v>74.045439999999999</v>
      </c>
      <c r="E31" s="1" t="s">
        <v>8</v>
      </c>
      <c r="F31" s="1"/>
      <c r="G31" s="1"/>
      <c r="H31" s="1"/>
      <c r="I31" s="6"/>
      <c r="J31" s="6"/>
    </row>
    <row r="32" spans="1:10" hidden="1" x14ac:dyDescent="0.25">
      <c r="A32" s="1">
        <v>2183</v>
      </c>
      <c r="B32" s="1" t="s">
        <v>3</v>
      </c>
      <c r="C32" s="1">
        <v>0</v>
      </c>
      <c r="D32" s="1">
        <v>61.767876999999999</v>
      </c>
      <c r="E32" s="1" t="s">
        <v>8</v>
      </c>
      <c r="F32" s="1"/>
      <c r="G32" s="1"/>
      <c r="H32" s="1"/>
      <c r="I32" s="6"/>
      <c r="J32" s="6"/>
    </row>
    <row r="33" spans="1:10" hidden="1" x14ac:dyDescent="0.25">
      <c r="A33" s="1">
        <v>2184</v>
      </c>
      <c r="B33" s="1" t="s">
        <v>3</v>
      </c>
      <c r="C33" s="1">
        <v>0</v>
      </c>
      <c r="D33" s="1">
        <v>880.24247100000002</v>
      </c>
      <c r="E33" s="1" t="s">
        <v>8</v>
      </c>
      <c r="F33" s="1"/>
      <c r="G33" s="1"/>
      <c r="H33" s="1"/>
      <c r="I33" s="6"/>
      <c r="J33" s="6"/>
    </row>
    <row r="34" spans="1:10" hidden="1" x14ac:dyDescent="0.25">
      <c r="A34" s="1">
        <v>2185</v>
      </c>
      <c r="B34" s="1" t="s">
        <v>3</v>
      </c>
      <c r="C34" s="1">
        <v>0</v>
      </c>
      <c r="D34" s="1">
        <v>191.45388600000001</v>
      </c>
      <c r="E34" s="1" t="s">
        <v>8</v>
      </c>
      <c r="F34" s="1"/>
      <c r="G34" s="1"/>
      <c r="H34" s="1"/>
      <c r="I34" s="6"/>
      <c r="J34" s="6"/>
    </row>
    <row r="35" spans="1:10" hidden="1" x14ac:dyDescent="0.25">
      <c r="A35" s="1">
        <v>2186</v>
      </c>
      <c r="B35" s="1" t="s">
        <v>3</v>
      </c>
      <c r="C35" s="1">
        <v>0</v>
      </c>
      <c r="D35" s="1">
        <v>559.42039699999998</v>
      </c>
      <c r="E35" s="1" t="s">
        <v>8</v>
      </c>
      <c r="F35" s="1"/>
      <c r="G35" s="1"/>
      <c r="H35" s="1"/>
      <c r="I35" s="6"/>
      <c r="J35" s="6"/>
    </row>
    <row r="36" spans="1:10" hidden="1" x14ac:dyDescent="0.25">
      <c r="A36" s="1">
        <v>2187</v>
      </c>
      <c r="B36" s="1" t="s">
        <v>3</v>
      </c>
      <c r="C36" s="1">
        <v>0</v>
      </c>
      <c r="D36" s="1">
        <v>129.923237</v>
      </c>
      <c r="E36" s="1" t="s">
        <v>8</v>
      </c>
      <c r="F36" s="1"/>
      <c r="G36" s="1"/>
      <c r="H36" s="1"/>
      <c r="I36" s="6"/>
      <c r="J36" s="6"/>
    </row>
    <row r="37" spans="1:10" hidden="1" x14ac:dyDescent="0.25">
      <c r="A37" s="1">
        <v>2188</v>
      </c>
      <c r="B37" s="1" t="s">
        <v>3</v>
      </c>
      <c r="C37" s="1">
        <v>0</v>
      </c>
      <c r="D37" s="1">
        <v>84.949207000000001</v>
      </c>
      <c r="E37" s="1" t="s">
        <v>8</v>
      </c>
      <c r="F37" s="1"/>
      <c r="G37" s="1"/>
      <c r="H37" s="1"/>
      <c r="I37" s="6"/>
      <c r="J37" s="6"/>
    </row>
    <row r="38" spans="1:10" hidden="1" x14ac:dyDescent="0.25">
      <c r="A38" s="1">
        <v>2189</v>
      </c>
      <c r="B38" s="1" t="s">
        <v>3</v>
      </c>
      <c r="C38" s="1">
        <v>0</v>
      </c>
      <c r="D38" s="1">
        <v>77.693578000000002</v>
      </c>
      <c r="E38" s="1" t="s">
        <v>8</v>
      </c>
      <c r="F38" s="1"/>
      <c r="G38" s="1"/>
      <c r="H38" s="1"/>
      <c r="I38" s="6"/>
      <c r="J38" s="6"/>
    </row>
    <row r="39" spans="1:10" hidden="1" x14ac:dyDescent="0.25">
      <c r="A39" s="1">
        <v>2190</v>
      </c>
      <c r="B39" s="1" t="s">
        <v>3</v>
      </c>
      <c r="C39" s="1">
        <v>0</v>
      </c>
      <c r="D39" s="1">
        <v>466.49538899999999</v>
      </c>
      <c r="E39" s="1" t="s">
        <v>8</v>
      </c>
      <c r="F39" s="1"/>
      <c r="G39" s="1"/>
      <c r="H39" s="1"/>
      <c r="I39" s="6"/>
      <c r="J39" s="6"/>
    </row>
    <row r="40" spans="1:10" hidden="1" x14ac:dyDescent="0.25">
      <c r="A40" s="1">
        <v>2191</v>
      </c>
      <c r="B40" s="1" t="s">
        <v>3</v>
      </c>
      <c r="C40" s="1">
        <v>0</v>
      </c>
      <c r="D40" s="1">
        <v>350.78195199999999</v>
      </c>
      <c r="E40" s="1" t="s">
        <v>8</v>
      </c>
      <c r="F40" s="1"/>
      <c r="G40" s="1"/>
      <c r="H40" s="1"/>
      <c r="I40" s="6"/>
      <c r="J40" s="6"/>
    </row>
    <row r="41" spans="1:10" hidden="1" x14ac:dyDescent="0.25">
      <c r="A41" s="1">
        <v>2192</v>
      </c>
      <c r="B41" s="1" t="s">
        <v>3</v>
      </c>
      <c r="C41" s="1">
        <v>0</v>
      </c>
      <c r="D41" s="1">
        <v>481.09030200000001</v>
      </c>
      <c r="E41" s="1" t="s">
        <v>8</v>
      </c>
      <c r="F41" s="1"/>
      <c r="G41" s="1"/>
      <c r="H41" s="1"/>
      <c r="I41" s="6"/>
      <c r="J41" s="6"/>
    </row>
    <row r="42" spans="1:10" hidden="1" x14ac:dyDescent="0.25">
      <c r="A42" s="1">
        <v>2193</v>
      </c>
      <c r="B42" s="1" t="s">
        <v>3</v>
      </c>
      <c r="C42" s="1">
        <v>0</v>
      </c>
      <c r="D42" s="1">
        <v>37.391218000000002</v>
      </c>
      <c r="E42" s="1" t="s">
        <v>8</v>
      </c>
      <c r="F42" s="1"/>
      <c r="G42" s="1"/>
      <c r="H42" s="1"/>
      <c r="I42" s="6"/>
      <c r="J42" s="6"/>
    </row>
    <row r="43" spans="1:10" hidden="1" x14ac:dyDescent="0.25">
      <c r="A43" s="1">
        <v>2194</v>
      </c>
      <c r="B43" s="1" t="s">
        <v>3</v>
      </c>
      <c r="C43" s="1">
        <v>0</v>
      </c>
      <c r="D43" s="1">
        <v>657.48339399999998</v>
      </c>
      <c r="E43" s="1" t="s">
        <v>8</v>
      </c>
      <c r="F43" s="1"/>
      <c r="G43" s="1"/>
      <c r="H43" s="1"/>
      <c r="I43" s="6"/>
      <c r="J43" s="6"/>
    </row>
    <row r="44" spans="1:10" hidden="1" x14ac:dyDescent="0.25">
      <c r="A44" s="1">
        <v>2195</v>
      </c>
      <c r="B44" s="1" t="s">
        <v>3</v>
      </c>
      <c r="C44" s="1">
        <v>0</v>
      </c>
      <c r="D44" s="1">
        <v>419.97171800000001</v>
      </c>
      <c r="E44" s="1" t="s">
        <v>8</v>
      </c>
      <c r="F44" s="1"/>
      <c r="G44" s="1"/>
      <c r="H44" s="1"/>
      <c r="I44" s="6"/>
      <c r="J44" s="6"/>
    </row>
    <row r="45" spans="1:10" hidden="1" x14ac:dyDescent="0.25">
      <c r="A45" s="1">
        <v>2196</v>
      </c>
      <c r="B45" s="1" t="s">
        <v>3</v>
      </c>
      <c r="C45" s="1">
        <v>0</v>
      </c>
      <c r="D45" s="1">
        <v>469.575942</v>
      </c>
      <c r="E45" s="1" t="s">
        <v>8</v>
      </c>
      <c r="F45" s="1"/>
      <c r="G45" s="1"/>
      <c r="H45" s="1"/>
      <c r="I45" s="6"/>
      <c r="J45" s="6"/>
    </row>
    <row r="46" spans="1:10" hidden="1" x14ac:dyDescent="0.25">
      <c r="A46" s="1">
        <v>2197</v>
      </c>
      <c r="B46" s="1" t="s">
        <v>3</v>
      </c>
      <c r="C46" s="1">
        <v>0</v>
      </c>
      <c r="D46" s="1">
        <v>100.34724799999999</v>
      </c>
      <c r="E46" s="1" t="s">
        <v>8</v>
      </c>
      <c r="F46" s="1"/>
      <c r="G46" s="1"/>
      <c r="H46" s="1"/>
      <c r="I46" s="6"/>
      <c r="J46" s="6"/>
    </row>
    <row r="47" spans="1:10" hidden="1" x14ac:dyDescent="0.25">
      <c r="A47" s="1">
        <v>2198</v>
      </c>
      <c r="B47" s="1" t="s">
        <v>3</v>
      </c>
      <c r="C47" s="1">
        <v>0</v>
      </c>
      <c r="D47" s="1">
        <v>314.515445</v>
      </c>
      <c r="E47" s="1" t="s">
        <v>8</v>
      </c>
      <c r="F47" s="1"/>
      <c r="G47" s="1"/>
      <c r="H47" s="1"/>
      <c r="I47" s="6"/>
      <c r="J47" s="6"/>
    </row>
    <row r="48" spans="1:10" hidden="1" x14ac:dyDescent="0.25">
      <c r="A48" s="1">
        <v>2199</v>
      </c>
      <c r="B48" s="1" t="s">
        <v>3</v>
      </c>
      <c r="C48" s="1">
        <v>0</v>
      </c>
      <c r="D48" s="1">
        <v>31.500679000000002</v>
      </c>
      <c r="E48" s="1" t="s">
        <v>8</v>
      </c>
      <c r="F48" s="1"/>
      <c r="G48" s="1"/>
      <c r="H48" s="1"/>
      <c r="I48" s="6"/>
      <c r="J48" s="6"/>
    </row>
    <row r="49" spans="1:10" hidden="1" x14ac:dyDescent="0.25">
      <c r="A49" s="1">
        <v>2200</v>
      </c>
      <c r="B49" s="1" t="s">
        <v>3</v>
      </c>
      <c r="C49" s="1">
        <v>0</v>
      </c>
      <c r="D49" s="1">
        <v>55.947692000000004</v>
      </c>
      <c r="E49" s="1" t="s">
        <v>8</v>
      </c>
      <c r="F49" s="1"/>
      <c r="G49" s="1"/>
      <c r="H49" s="1"/>
      <c r="I49" s="6"/>
      <c r="J49" s="6"/>
    </row>
    <row r="50" spans="1:10" hidden="1" x14ac:dyDescent="0.25">
      <c r="A50" s="1">
        <v>2201</v>
      </c>
      <c r="B50" s="1" t="s">
        <v>3</v>
      </c>
      <c r="C50" s="1">
        <v>0</v>
      </c>
      <c r="D50" s="1">
        <v>96.037238000000002</v>
      </c>
      <c r="E50" s="1" t="s">
        <v>8</v>
      </c>
      <c r="F50" s="1"/>
      <c r="G50" s="1"/>
      <c r="H50" s="1"/>
      <c r="I50" s="6"/>
      <c r="J50" s="6"/>
    </row>
    <row r="51" spans="1:10" hidden="1" x14ac:dyDescent="0.25">
      <c r="A51" s="1">
        <v>2202</v>
      </c>
      <c r="B51" s="1" t="s">
        <v>3</v>
      </c>
      <c r="C51" s="1">
        <v>0</v>
      </c>
      <c r="D51" s="1">
        <v>163.48319000000001</v>
      </c>
      <c r="E51" s="1" t="s">
        <v>8</v>
      </c>
      <c r="F51" s="1"/>
      <c r="G51" s="1"/>
      <c r="H51" s="1"/>
      <c r="I51" s="6"/>
      <c r="J51" s="6"/>
    </row>
    <row r="52" spans="1:10" hidden="1" x14ac:dyDescent="0.25">
      <c r="A52" s="1">
        <v>2207</v>
      </c>
      <c r="B52" s="1" t="s">
        <v>3</v>
      </c>
      <c r="C52" s="1">
        <v>0</v>
      </c>
      <c r="D52" s="1">
        <v>521.64817900000003</v>
      </c>
      <c r="E52" s="1" t="s">
        <v>8</v>
      </c>
      <c r="F52" s="1"/>
      <c r="G52" s="1"/>
      <c r="H52" s="1"/>
      <c r="I52" s="6"/>
      <c r="J52" s="6"/>
    </row>
    <row r="53" spans="1:10" hidden="1" x14ac:dyDescent="0.25">
      <c r="A53" s="1">
        <v>2208</v>
      </c>
      <c r="B53" s="1" t="s">
        <v>3</v>
      </c>
      <c r="C53" s="1">
        <v>0</v>
      </c>
      <c r="D53" s="1">
        <v>303.10250500000001</v>
      </c>
      <c r="E53" s="1" t="s">
        <v>8</v>
      </c>
      <c r="F53" s="1"/>
      <c r="G53" s="1"/>
      <c r="H53" s="1"/>
      <c r="I53" s="6"/>
      <c r="J53" s="6"/>
    </row>
    <row r="54" spans="1:10" hidden="1" x14ac:dyDescent="0.25">
      <c r="A54" s="1">
        <v>2209</v>
      </c>
      <c r="B54" s="1" t="s">
        <v>3</v>
      </c>
      <c r="C54" s="1">
        <v>0</v>
      </c>
      <c r="D54" s="1">
        <v>396.952449</v>
      </c>
      <c r="E54" s="1" t="s">
        <v>8</v>
      </c>
      <c r="F54" s="1"/>
      <c r="G54" s="1"/>
      <c r="H54" s="1"/>
      <c r="I54" s="6"/>
      <c r="J54" s="6"/>
    </row>
    <row r="55" spans="1:10" hidden="1" x14ac:dyDescent="0.25">
      <c r="A55" s="1">
        <v>2210</v>
      </c>
      <c r="B55" s="1" t="s">
        <v>3</v>
      </c>
      <c r="C55" s="1">
        <v>0</v>
      </c>
      <c r="D55" s="1">
        <v>333.57201600000002</v>
      </c>
      <c r="E55" s="1" t="s">
        <v>8</v>
      </c>
      <c r="F55" s="1"/>
      <c r="G55" s="1"/>
      <c r="H55" s="1"/>
      <c r="I55" s="6"/>
      <c r="J55" s="6"/>
    </row>
    <row r="56" spans="1:10" hidden="1" x14ac:dyDescent="0.25">
      <c r="A56" s="1">
        <v>2211</v>
      </c>
      <c r="B56" s="1" t="s">
        <v>3</v>
      </c>
      <c r="C56" s="1">
        <v>0</v>
      </c>
      <c r="D56" s="1">
        <v>269.74530299999998</v>
      </c>
      <c r="E56" s="1" t="s">
        <v>8</v>
      </c>
      <c r="F56" s="1"/>
      <c r="G56" s="1"/>
      <c r="H56" s="1"/>
      <c r="I56" s="6"/>
      <c r="J56" s="6"/>
    </row>
    <row r="57" spans="1:10" hidden="1" x14ac:dyDescent="0.25">
      <c r="A57" s="1">
        <v>2212</v>
      </c>
      <c r="B57" s="1" t="s">
        <v>3</v>
      </c>
      <c r="C57" s="1">
        <v>0</v>
      </c>
      <c r="D57" s="1">
        <v>84.801846999999995</v>
      </c>
      <c r="E57" s="1" t="s">
        <v>8</v>
      </c>
      <c r="F57" s="1"/>
      <c r="G57" s="1"/>
      <c r="H57" s="1"/>
      <c r="I57" s="6"/>
      <c r="J57" s="6"/>
    </row>
    <row r="58" spans="1:10" hidden="1" x14ac:dyDescent="0.25">
      <c r="A58" s="1">
        <v>2213</v>
      </c>
      <c r="B58" s="1" t="s">
        <v>3</v>
      </c>
      <c r="C58" s="1">
        <v>0</v>
      </c>
      <c r="D58" s="1">
        <v>43.813091999999997</v>
      </c>
      <c r="E58" s="1" t="s">
        <v>8</v>
      </c>
      <c r="F58" s="1"/>
      <c r="G58" s="1"/>
      <c r="H58" s="1"/>
      <c r="I58" s="6"/>
      <c r="J58" s="6"/>
    </row>
    <row r="59" spans="1:10" hidden="1" x14ac:dyDescent="0.25">
      <c r="A59" s="1">
        <v>2214</v>
      </c>
      <c r="B59" s="1" t="s">
        <v>3</v>
      </c>
      <c r="C59" s="1">
        <v>0</v>
      </c>
      <c r="D59" s="1">
        <v>293.817792</v>
      </c>
      <c r="E59" s="1" t="s">
        <v>8</v>
      </c>
      <c r="F59" s="1"/>
      <c r="G59" s="1"/>
      <c r="H59" s="1"/>
      <c r="I59" s="6"/>
      <c r="J59" s="6"/>
    </row>
    <row r="60" spans="1:10" hidden="1" x14ac:dyDescent="0.25">
      <c r="A60" s="1">
        <v>2215</v>
      </c>
      <c r="B60" s="1" t="s">
        <v>3</v>
      </c>
      <c r="C60" s="1">
        <v>0</v>
      </c>
      <c r="D60" s="1">
        <v>141.647786</v>
      </c>
      <c r="E60" s="1" t="s">
        <v>8</v>
      </c>
      <c r="F60" s="1"/>
      <c r="G60" s="1"/>
      <c r="H60" s="1"/>
      <c r="I60" s="6"/>
      <c r="J60" s="6"/>
    </row>
    <row r="61" spans="1:10" hidden="1" x14ac:dyDescent="0.25">
      <c r="A61" s="1">
        <v>2216</v>
      </c>
      <c r="B61" s="1" t="s">
        <v>3</v>
      </c>
      <c r="C61" s="1">
        <v>0</v>
      </c>
      <c r="D61" s="1">
        <v>103.033675</v>
      </c>
      <c r="E61" s="1" t="s">
        <v>8</v>
      </c>
      <c r="F61" s="1"/>
      <c r="G61" s="1"/>
      <c r="H61" s="1"/>
      <c r="I61" s="6"/>
      <c r="J61" s="6"/>
    </row>
    <row r="62" spans="1:10" hidden="1" x14ac:dyDescent="0.25">
      <c r="A62" s="1">
        <v>2217</v>
      </c>
      <c r="B62" s="1" t="s">
        <v>3</v>
      </c>
      <c r="C62" s="1">
        <v>0</v>
      </c>
      <c r="D62" s="1">
        <v>375.93951199999998</v>
      </c>
      <c r="E62" s="1" t="s">
        <v>8</v>
      </c>
      <c r="F62" s="1"/>
      <c r="G62" s="1"/>
      <c r="H62" s="1"/>
      <c r="I62" s="6"/>
      <c r="J62" s="6"/>
    </row>
    <row r="63" spans="1:10" hidden="1" x14ac:dyDescent="0.25">
      <c r="A63" s="1">
        <v>2218</v>
      </c>
      <c r="B63" s="1" t="s">
        <v>3</v>
      </c>
      <c r="C63" s="1">
        <v>0</v>
      </c>
      <c r="D63" s="1">
        <v>271.79731399999997</v>
      </c>
      <c r="E63" s="1" t="s">
        <v>8</v>
      </c>
      <c r="F63" s="1"/>
      <c r="G63" s="1"/>
      <c r="H63" s="1"/>
      <c r="I63" s="6"/>
      <c r="J63" s="6"/>
    </row>
    <row r="64" spans="1:10" hidden="1" x14ac:dyDescent="0.25">
      <c r="A64" s="1">
        <v>2219</v>
      </c>
      <c r="B64" s="1" t="s">
        <v>3</v>
      </c>
      <c r="C64" s="1">
        <v>0</v>
      </c>
      <c r="D64" s="1">
        <v>182.93257399999999</v>
      </c>
      <c r="E64" s="1" t="s">
        <v>8</v>
      </c>
      <c r="F64" s="1"/>
      <c r="G64" s="1"/>
      <c r="H64" s="1"/>
      <c r="I64" s="6"/>
      <c r="J64" s="6"/>
    </row>
    <row r="65" spans="1:10" hidden="1" x14ac:dyDescent="0.25">
      <c r="A65" s="1">
        <v>2220</v>
      </c>
      <c r="B65" s="1" t="s">
        <v>3</v>
      </c>
      <c r="C65" s="1">
        <v>0</v>
      </c>
      <c r="D65" s="1">
        <v>177.30315200000001</v>
      </c>
      <c r="E65" s="1" t="s">
        <v>8</v>
      </c>
      <c r="F65" s="1"/>
      <c r="G65" s="1"/>
      <c r="H65" s="1"/>
      <c r="I65" s="6"/>
      <c r="J65" s="6"/>
    </row>
    <row r="66" spans="1:10" hidden="1" x14ac:dyDescent="0.25">
      <c r="A66" s="1">
        <v>2221</v>
      </c>
      <c r="B66" s="1" t="s">
        <v>3</v>
      </c>
      <c r="C66" s="1">
        <v>0</v>
      </c>
      <c r="D66" s="1">
        <v>265.87439799999999</v>
      </c>
      <c r="E66" s="1" t="s">
        <v>8</v>
      </c>
      <c r="F66" s="1"/>
      <c r="G66" s="1"/>
      <c r="H66" s="1"/>
      <c r="I66" s="6"/>
      <c r="J66" s="6"/>
    </row>
    <row r="67" spans="1:10" hidden="1" x14ac:dyDescent="0.25">
      <c r="A67" s="1">
        <v>2222</v>
      </c>
      <c r="B67" s="1" t="s">
        <v>3</v>
      </c>
      <c r="C67" s="1">
        <v>0</v>
      </c>
      <c r="D67" s="1">
        <v>404.86787099999998</v>
      </c>
      <c r="E67" s="1" t="s">
        <v>8</v>
      </c>
      <c r="F67" s="1"/>
      <c r="G67" s="1"/>
      <c r="H67" s="1"/>
      <c r="I67" s="6"/>
      <c r="J67" s="6"/>
    </row>
    <row r="68" spans="1:10" hidden="1" x14ac:dyDescent="0.25">
      <c r="A68" s="1">
        <v>2223</v>
      </c>
      <c r="B68" s="1" t="s">
        <v>3</v>
      </c>
      <c r="C68" s="1">
        <v>0</v>
      </c>
      <c r="D68" s="1">
        <v>45.592959</v>
      </c>
      <c r="E68" s="1" t="s">
        <v>8</v>
      </c>
      <c r="F68" s="1"/>
      <c r="G68" s="1"/>
      <c r="H68" s="1"/>
      <c r="I68" s="6"/>
      <c r="J68" s="6"/>
    </row>
    <row r="69" spans="1:10" hidden="1" x14ac:dyDescent="0.25">
      <c r="A69" s="1">
        <v>2224</v>
      </c>
      <c r="B69" s="1" t="s">
        <v>3</v>
      </c>
      <c r="C69" s="1">
        <v>0</v>
      </c>
      <c r="D69" s="1">
        <v>516.56479300000001</v>
      </c>
      <c r="E69" s="1" t="s">
        <v>8</v>
      </c>
      <c r="F69" s="1"/>
      <c r="G69" s="1"/>
      <c r="H69" s="1"/>
      <c r="I69" s="6"/>
      <c r="J69" s="6"/>
    </row>
    <row r="70" spans="1:10" hidden="1" x14ac:dyDescent="0.25">
      <c r="A70" s="1">
        <v>2225</v>
      </c>
      <c r="B70" s="1" t="s">
        <v>3</v>
      </c>
      <c r="C70" s="1">
        <v>0</v>
      </c>
      <c r="D70" s="1">
        <v>55.163640999999998</v>
      </c>
      <c r="E70" s="1" t="s">
        <v>8</v>
      </c>
      <c r="F70" s="1"/>
      <c r="G70" s="1"/>
      <c r="H70" s="1"/>
      <c r="I70" s="6"/>
      <c r="J70" s="6"/>
    </row>
    <row r="71" spans="1:10" hidden="1" x14ac:dyDescent="0.25">
      <c r="A71" s="1">
        <v>2226</v>
      </c>
      <c r="B71" s="1" t="s">
        <v>3</v>
      </c>
      <c r="C71" s="1">
        <v>0</v>
      </c>
      <c r="D71" s="1">
        <v>453.14060699999999</v>
      </c>
      <c r="E71" s="1" t="s">
        <v>8</v>
      </c>
      <c r="F71" s="1"/>
      <c r="G71" s="1"/>
      <c r="H71" s="1"/>
      <c r="I71" s="6"/>
      <c r="J71" s="6"/>
    </row>
    <row r="72" spans="1:10" hidden="1" x14ac:dyDescent="0.25">
      <c r="A72" s="1">
        <v>2227</v>
      </c>
      <c r="B72" s="1" t="s">
        <v>3</v>
      </c>
      <c r="C72" s="1">
        <v>0</v>
      </c>
      <c r="D72" s="1">
        <v>103.482142</v>
      </c>
      <c r="E72" s="1" t="s">
        <v>8</v>
      </c>
      <c r="F72" s="1"/>
      <c r="G72" s="1"/>
      <c r="H72" s="1"/>
      <c r="I72" s="6"/>
      <c r="J72" s="6"/>
    </row>
    <row r="73" spans="1:10" hidden="1" x14ac:dyDescent="0.25">
      <c r="A73" s="1">
        <v>2228</v>
      </c>
      <c r="B73" s="1" t="s">
        <v>3</v>
      </c>
      <c r="C73" s="1">
        <v>0</v>
      </c>
      <c r="D73" s="1">
        <v>45.109226999999997</v>
      </c>
      <c r="E73" s="1" t="s">
        <v>8</v>
      </c>
      <c r="F73" s="1"/>
      <c r="G73" s="1"/>
      <c r="H73" s="1"/>
      <c r="I73" s="6"/>
      <c r="J73" s="6"/>
    </row>
    <row r="74" spans="1:10" hidden="1" x14ac:dyDescent="0.25">
      <c r="A74" s="1">
        <v>2229</v>
      </c>
      <c r="B74" s="1" t="s">
        <v>3</v>
      </c>
      <c r="C74" s="1">
        <v>0</v>
      </c>
      <c r="D74" s="1">
        <v>368.556825</v>
      </c>
      <c r="E74" s="1" t="s">
        <v>8</v>
      </c>
      <c r="F74" s="1"/>
      <c r="G74" s="1"/>
      <c r="H74" s="1"/>
      <c r="I74" s="6"/>
      <c r="J74" s="6"/>
    </row>
    <row r="75" spans="1:10" hidden="1" x14ac:dyDescent="0.25">
      <c r="A75" s="1">
        <v>2230</v>
      </c>
      <c r="B75" s="1" t="s">
        <v>3</v>
      </c>
      <c r="C75" s="1">
        <v>0</v>
      </c>
      <c r="D75" s="1">
        <v>248.53827899999999</v>
      </c>
      <c r="E75" s="1" t="s">
        <v>8</v>
      </c>
      <c r="F75" s="1"/>
      <c r="G75" s="1"/>
      <c r="H75" s="1"/>
      <c r="I75" s="6"/>
      <c r="J75" s="6"/>
    </row>
    <row r="76" spans="1:10" hidden="1" x14ac:dyDescent="0.25">
      <c r="A76" s="1">
        <v>2231</v>
      </c>
      <c r="B76" s="1" t="s">
        <v>3</v>
      </c>
      <c r="C76" s="1">
        <v>0</v>
      </c>
      <c r="D76" s="1">
        <v>76.103423000000006</v>
      </c>
      <c r="E76" s="1" t="s">
        <v>8</v>
      </c>
      <c r="F76" s="1"/>
      <c r="G76" s="1"/>
      <c r="H76" s="1"/>
      <c r="I76" s="6"/>
      <c r="J76" s="6"/>
    </row>
    <row r="77" spans="1:10" hidden="1" x14ac:dyDescent="0.25">
      <c r="A77" s="1">
        <v>2232</v>
      </c>
      <c r="B77" s="1" t="s">
        <v>3</v>
      </c>
      <c r="C77" s="1">
        <v>0</v>
      </c>
      <c r="D77" s="1">
        <v>245.993436</v>
      </c>
      <c r="E77" s="1" t="s">
        <v>8</v>
      </c>
      <c r="F77" s="1"/>
      <c r="G77" s="1"/>
      <c r="H77" s="1"/>
      <c r="I77" s="6"/>
      <c r="J77" s="6"/>
    </row>
    <row r="78" spans="1:10" hidden="1" x14ac:dyDescent="0.25">
      <c r="A78" s="1">
        <v>2233</v>
      </c>
      <c r="B78" s="1" t="s">
        <v>3</v>
      </c>
      <c r="C78" s="1">
        <v>0</v>
      </c>
      <c r="D78" s="1">
        <v>412.45672200000001</v>
      </c>
      <c r="E78" s="1" t="s">
        <v>8</v>
      </c>
      <c r="F78" s="1"/>
      <c r="G78" s="1"/>
      <c r="H78" s="1"/>
      <c r="I78" s="6"/>
      <c r="J78" s="6"/>
    </row>
    <row r="79" spans="1:10" hidden="1" x14ac:dyDescent="0.25">
      <c r="A79" s="1">
        <v>2234</v>
      </c>
      <c r="B79" s="1" t="s">
        <v>3</v>
      </c>
      <c r="C79" s="1">
        <v>0</v>
      </c>
      <c r="D79" s="1">
        <v>109.409871</v>
      </c>
      <c r="E79" s="1" t="s">
        <v>8</v>
      </c>
      <c r="F79" s="1"/>
      <c r="G79" s="1"/>
      <c r="H79" s="1"/>
      <c r="I79" s="6"/>
      <c r="J79" s="6"/>
    </row>
    <row r="80" spans="1:10" hidden="1" x14ac:dyDescent="0.25">
      <c r="A80" s="1">
        <v>2235</v>
      </c>
      <c r="B80" s="1" t="s">
        <v>3</v>
      </c>
      <c r="C80" s="1">
        <v>0</v>
      </c>
      <c r="D80" s="1">
        <v>128.87500600000001</v>
      </c>
      <c r="E80" s="1" t="s">
        <v>8</v>
      </c>
      <c r="F80" s="1"/>
      <c r="G80" s="1"/>
      <c r="H80" s="1"/>
      <c r="I80" s="6"/>
      <c r="J80" s="6"/>
    </row>
    <row r="81" spans="1:10" hidden="1" x14ac:dyDescent="0.25">
      <c r="A81" s="1">
        <v>2236</v>
      </c>
      <c r="B81" s="1" t="s">
        <v>3</v>
      </c>
      <c r="C81" s="1">
        <v>0</v>
      </c>
      <c r="D81" s="1">
        <v>255.069185</v>
      </c>
      <c r="E81" s="1" t="s">
        <v>8</v>
      </c>
      <c r="F81" s="1"/>
      <c r="G81" s="1"/>
      <c r="H81" s="1"/>
      <c r="I81" s="6"/>
      <c r="J81" s="6"/>
    </row>
    <row r="82" spans="1:10" hidden="1" x14ac:dyDescent="0.25">
      <c r="A82" s="1">
        <v>2237</v>
      </c>
      <c r="B82" s="1" t="s">
        <v>3</v>
      </c>
      <c r="C82" s="1">
        <v>0</v>
      </c>
      <c r="D82" s="1">
        <v>30.990169999999999</v>
      </c>
      <c r="E82" s="1" t="s">
        <v>8</v>
      </c>
      <c r="F82" s="1"/>
      <c r="G82" s="1"/>
      <c r="H82" s="1"/>
      <c r="I82" s="6"/>
      <c r="J82" s="6"/>
    </row>
    <row r="83" spans="1:10" hidden="1" x14ac:dyDescent="0.25">
      <c r="A83" s="1">
        <v>2238</v>
      </c>
      <c r="B83" s="1" t="s">
        <v>3</v>
      </c>
      <c r="C83" s="1">
        <v>0</v>
      </c>
      <c r="D83" s="1">
        <v>370.55195600000002</v>
      </c>
      <c r="E83" s="1" t="s">
        <v>8</v>
      </c>
      <c r="F83" s="1"/>
      <c r="G83" s="1"/>
      <c r="H83" s="1"/>
      <c r="I83" s="6"/>
      <c r="J83" s="6"/>
    </row>
    <row r="84" spans="1:10" hidden="1" x14ac:dyDescent="0.25">
      <c r="A84" s="1">
        <v>2239</v>
      </c>
      <c r="B84" s="1" t="s">
        <v>3</v>
      </c>
      <c r="C84" s="1">
        <v>0</v>
      </c>
      <c r="D84" s="1">
        <v>123.146878</v>
      </c>
      <c r="E84" s="1" t="s">
        <v>8</v>
      </c>
      <c r="F84" s="1"/>
      <c r="G84" s="1"/>
      <c r="H84" s="1"/>
      <c r="I84" s="6"/>
      <c r="J84" s="6"/>
    </row>
    <row r="85" spans="1:10" hidden="1" x14ac:dyDescent="0.25">
      <c r="A85" s="1">
        <v>2240</v>
      </c>
      <c r="B85" s="1" t="s">
        <v>3</v>
      </c>
      <c r="C85" s="1">
        <v>0</v>
      </c>
      <c r="D85" s="1">
        <v>175.72472300000001</v>
      </c>
      <c r="E85" s="1" t="s">
        <v>8</v>
      </c>
      <c r="F85" s="1"/>
      <c r="G85" s="1"/>
      <c r="H85" s="1"/>
      <c r="I85" s="6"/>
      <c r="J85" s="6"/>
    </row>
    <row r="86" spans="1:10" hidden="1" x14ac:dyDescent="0.25">
      <c r="A86" s="1">
        <v>2241</v>
      </c>
      <c r="B86" s="1" t="s">
        <v>3</v>
      </c>
      <c r="C86" s="1">
        <v>0</v>
      </c>
      <c r="D86" s="1">
        <v>324.29339599999997</v>
      </c>
      <c r="E86" s="1" t="s">
        <v>8</v>
      </c>
      <c r="F86" s="1"/>
      <c r="G86" s="1"/>
      <c r="H86" s="1"/>
      <c r="I86" s="6"/>
      <c r="J86" s="6"/>
    </row>
    <row r="87" spans="1:10" hidden="1" x14ac:dyDescent="0.25">
      <c r="A87" s="1">
        <v>2242</v>
      </c>
      <c r="B87" s="1" t="s">
        <v>3</v>
      </c>
      <c r="C87" s="1">
        <v>0</v>
      </c>
      <c r="D87" s="1">
        <v>56.283715000000001</v>
      </c>
      <c r="E87" s="1" t="s">
        <v>8</v>
      </c>
      <c r="F87" s="1"/>
      <c r="G87" s="1"/>
      <c r="H87" s="1"/>
      <c r="I87" s="6"/>
      <c r="J87" s="6"/>
    </row>
    <row r="88" spans="1:10" hidden="1" x14ac:dyDescent="0.25">
      <c r="A88" s="1">
        <v>2243</v>
      </c>
      <c r="B88" s="1" t="s">
        <v>3</v>
      </c>
      <c r="C88" s="1">
        <v>0</v>
      </c>
      <c r="D88" s="1">
        <v>247.026704</v>
      </c>
      <c r="E88" s="1" t="s">
        <v>8</v>
      </c>
      <c r="F88" s="1"/>
      <c r="G88" s="1"/>
      <c r="H88" s="1"/>
      <c r="I88" s="6"/>
      <c r="J88" s="6"/>
    </row>
    <row r="89" spans="1:10" hidden="1" x14ac:dyDescent="0.25">
      <c r="A89" s="1">
        <v>2244</v>
      </c>
      <c r="B89" s="1" t="s">
        <v>3</v>
      </c>
      <c r="C89" s="1">
        <v>0</v>
      </c>
      <c r="D89" s="1">
        <v>16.218101999999998</v>
      </c>
      <c r="E89" s="1" t="s">
        <v>8</v>
      </c>
      <c r="F89" s="1"/>
      <c r="G89" s="1"/>
      <c r="H89" s="1"/>
      <c r="I89" s="6"/>
      <c r="J89" s="6"/>
    </row>
    <row r="90" spans="1:10" hidden="1" x14ac:dyDescent="0.25">
      <c r="A90" s="1">
        <v>2245</v>
      </c>
      <c r="B90" s="1" t="s">
        <v>3</v>
      </c>
      <c r="C90" s="1">
        <v>0</v>
      </c>
      <c r="D90" s="1">
        <v>275.97711399999997</v>
      </c>
      <c r="E90" s="1" t="s">
        <v>8</v>
      </c>
      <c r="F90" s="1"/>
      <c r="G90" s="1"/>
      <c r="H90" s="1"/>
      <c r="I90" s="6"/>
      <c r="J90" s="6"/>
    </row>
    <row r="91" spans="1:10" hidden="1" x14ac:dyDescent="0.25">
      <c r="A91" s="1">
        <v>2246</v>
      </c>
      <c r="B91" s="1" t="s">
        <v>3</v>
      </c>
      <c r="C91" s="1">
        <v>0</v>
      </c>
      <c r="D91" s="1">
        <v>278.29566699999998</v>
      </c>
      <c r="E91" s="1" t="s">
        <v>8</v>
      </c>
      <c r="F91" s="1"/>
      <c r="G91" s="1"/>
      <c r="H91" s="1"/>
      <c r="I91" s="6"/>
      <c r="J91" s="6"/>
    </row>
    <row r="92" spans="1:10" hidden="1" x14ac:dyDescent="0.25">
      <c r="A92" s="1">
        <v>2247</v>
      </c>
      <c r="B92" s="1" t="s">
        <v>3</v>
      </c>
      <c r="C92" s="1">
        <v>0</v>
      </c>
      <c r="D92" s="1">
        <v>467.92208299999999</v>
      </c>
      <c r="E92" s="1" t="s">
        <v>8</v>
      </c>
      <c r="F92" s="1"/>
      <c r="G92" s="1"/>
      <c r="H92" s="1"/>
      <c r="I92" s="6"/>
      <c r="J92" s="6"/>
    </row>
    <row r="93" spans="1:10" hidden="1" x14ac:dyDescent="0.25">
      <c r="A93" s="1">
        <v>2248</v>
      </c>
      <c r="B93" s="1" t="s">
        <v>3</v>
      </c>
      <c r="C93" s="1">
        <v>0</v>
      </c>
      <c r="D93" s="1">
        <v>346.37166100000002</v>
      </c>
      <c r="E93" s="1" t="s">
        <v>8</v>
      </c>
      <c r="F93" s="1"/>
      <c r="G93" s="1"/>
      <c r="H93" s="1"/>
      <c r="I93" s="6"/>
      <c r="J93" s="6"/>
    </row>
    <row r="94" spans="1:10" hidden="1" x14ac:dyDescent="0.25">
      <c r="A94" s="1">
        <v>2249</v>
      </c>
      <c r="B94" s="1" t="s">
        <v>3</v>
      </c>
      <c r="C94" s="1">
        <v>0</v>
      </c>
      <c r="D94" s="1">
        <v>25.074255000000001</v>
      </c>
      <c r="E94" s="1" t="s">
        <v>8</v>
      </c>
      <c r="F94" s="1"/>
      <c r="G94" s="1"/>
      <c r="H94" s="1"/>
      <c r="I94" s="6"/>
      <c r="J94" s="6"/>
    </row>
    <row r="95" spans="1:10" hidden="1" x14ac:dyDescent="0.25">
      <c r="A95" s="1">
        <v>2250</v>
      </c>
      <c r="B95" s="1" t="s">
        <v>3</v>
      </c>
      <c r="C95" s="1">
        <v>0</v>
      </c>
      <c r="D95" s="1">
        <v>302.79842200000002</v>
      </c>
      <c r="E95" s="1" t="s">
        <v>8</v>
      </c>
      <c r="F95" s="1"/>
      <c r="G95" s="1"/>
      <c r="H95" s="1"/>
      <c r="I95" s="6"/>
      <c r="J95" s="6"/>
    </row>
    <row r="96" spans="1:10" hidden="1" x14ac:dyDescent="0.25">
      <c r="A96" s="1">
        <v>2251</v>
      </c>
      <c r="B96" s="1" t="s">
        <v>3</v>
      </c>
      <c r="C96" s="1">
        <v>0</v>
      </c>
      <c r="D96" s="1">
        <v>88.326142000000004</v>
      </c>
      <c r="E96" s="1" t="s">
        <v>8</v>
      </c>
      <c r="F96" s="1"/>
      <c r="G96" s="1"/>
      <c r="H96" s="1"/>
      <c r="I96" s="6"/>
      <c r="J96" s="6"/>
    </row>
    <row r="97" spans="1:10" hidden="1" x14ac:dyDescent="0.25">
      <c r="A97" s="1">
        <v>2252</v>
      </c>
      <c r="B97" s="1" t="s">
        <v>3</v>
      </c>
      <c r="C97" s="1">
        <v>0</v>
      </c>
      <c r="D97" s="1">
        <v>274.33270599999997</v>
      </c>
      <c r="E97" s="1" t="s">
        <v>8</v>
      </c>
      <c r="F97" s="1"/>
      <c r="G97" s="1"/>
      <c r="H97" s="1"/>
      <c r="I97" s="6"/>
      <c r="J97" s="6"/>
    </row>
    <row r="98" spans="1:10" hidden="1" x14ac:dyDescent="0.25">
      <c r="A98" s="1">
        <v>2253</v>
      </c>
      <c r="B98" s="1" t="s">
        <v>3</v>
      </c>
      <c r="C98" s="1">
        <v>0</v>
      </c>
      <c r="D98" s="1">
        <v>235.15672000000001</v>
      </c>
      <c r="E98" s="1" t="s">
        <v>8</v>
      </c>
      <c r="F98" s="1"/>
      <c r="G98" s="1"/>
      <c r="H98" s="1"/>
      <c r="I98" s="6"/>
      <c r="J98" s="6"/>
    </row>
    <row r="99" spans="1:10" hidden="1" x14ac:dyDescent="0.25">
      <c r="A99" s="1">
        <v>2254</v>
      </c>
      <c r="B99" s="1" t="s">
        <v>3</v>
      </c>
      <c r="C99" s="1">
        <v>0</v>
      </c>
      <c r="D99" s="1">
        <v>276.73631499999999</v>
      </c>
      <c r="E99" s="1" t="s">
        <v>8</v>
      </c>
      <c r="F99" s="1"/>
      <c r="G99" s="1"/>
      <c r="H99" s="1"/>
      <c r="I99" s="6"/>
      <c r="J99" s="6"/>
    </row>
    <row r="100" spans="1:10" hidden="1" x14ac:dyDescent="0.25">
      <c r="A100" s="1">
        <v>2255</v>
      </c>
      <c r="B100" s="1" t="s">
        <v>3</v>
      </c>
      <c r="C100" s="1">
        <v>0</v>
      </c>
      <c r="D100" s="1">
        <v>624.41216099999997</v>
      </c>
      <c r="E100" s="1" t="s">
        <v>8</v>
      </c>
      <c r="F100" s="1"/>
      <c r="G100" s="1"/>
      <c r="H100" s="1"/>
      <c r="I100" s="6"/>
      <c r="J100" s="6"/>
    </row>
    <row r="101" spans="1:10" hidden="1" x14ac:dyDescent="0.25">
      <c r="A101" s="1">
        <v>2256</v>
      </c>
      <c r="B101" s="1" t="s">
        <v>3</v>
      </c>
      <c r="C101" s="1">
        <v>0</v>
      </c>
      <c r="D101" s="1">
        <v>812.83484699999997</v>
      </c>
      <c r="E101" s="1" t="s">
        <v>8</v>
      </c>
      <c r="F101" s="1"/>
      <c r="G101" s="1"/>
      <c r="H101" s="1"/>
      <c r="I101" s="6"/>
      <c r="J101" s="6"/>
    </row>
    <row r="102" spans="1:10" hidden="1" x14ac:dyDescent="0.25">
      <c r="A102" s="1">
        <v>2257</v>
      </c>
      <c r="B102" s="1" t="s">
        <v>3</v>
      </c>
      <c r="C102" s="1">
        <v>0</v>
      </c>
      <c r="D102" s="1">
        <v>178.30176800000001</v>
      </c>
      <c r="E102" s="1" t="s">
        <v>8</v>
      </c>
      <c r="F102" s="1"/>
      <c r="G102" s="1"/>
      <c r="H102" s="1"/>
      <c r="I102" s="6"/>
      <c r="J102" s="6"/>
    </row>
    <row r="103" spans="1:10" hidden="1" x14ac:dyDescent="0.25">
      <c r="A103" s="1">
        <v>2258</v>
      </c>
      <c r="B103" s="1" t="s">
        <v>3</v>
      </c>
      <c r="C103" s="1">
        <v>0</v>
      </c>
      <c r="D103" s="1">
        <v>253.565485</v>
      </c>
      <c r="E103" s="1" t="s">
        <v>8</v>
      </c>
      <c r="F103" s="1"/>
      <c r="G103" s="1"/>
      <c r="H103" s="1"/>
      <c r="I103" s="6"/>
      <c r="J103" s="6"/>
    </row>
    <row r="104" spans="1:10" hidden="1" x14ac:dyDescent="0.25">
      <c r="A104" s="1">
        <v>2259</v>
      </c>
      <c r="B104" s="1" t="s">
        <v>3</v>
      </c>
      <c r="C104" s="1">
        <v>0</v>
      </c>
      <c r="D104" s="1">
        <v>187.82677200000001</v>
      </c>
      <c r="E104" s="1" t="s">
        <v>8</v>
      </c>
      <c r="F104" s="1"/>
      <c r="G104" s="1"/>
      <c r="H104" s="1"/>
      <c r="I104" s="6"/>
      <c r="J104" s="6"/>
    </row>
    <row r="105" spans="1:10" hidden="1" x14ac:dyDescent="0.25">
      <c r="A105" s="1">
        <v>2260</v>
      </c>
      <c r="B105" s="1" t="s">
        <v>3</v>
      </c>
      <c r="C105" s="1">
        <v>0</v>
      </c>
      <c r="D105" s="1">
        <v>627.50779199999999</v>
      </c>
      <c r="E105" s="1" t="s">
        <v>8</v>
      </c>
      <c r="F105" s="1"/>
      <c r="G105" s="1"/>
      <c r="H105" s="1"/>
      <c r="I105" s="6"/>
      <c r="J105" s="6"/>
    </row>
    <row r="106" spans="1:10" hidden="1" x14ac:dyDescent="0.25">
      <c r="A106" s="1">
        <v>2261</v>
      </c>
      <c r="B106" s="1" t="s">
        <v>3</v>
      </c>
      <c r="C106" s="1">
        <v>0</v>
      </c>
      <c r="D106" s="1">
        <v>404.77021500000001</v>
      </c>
      <c r="E106" s="1" t="s">
        <v>8</v>
      </c>
      <c r="F106" s="1"/>
      <c r="G106" s="1"/>
      <c r="H106" s="1"/>
      <c r="I106" s="6"/>
      <c r="J106" s="6"/>
    </row>
    <row r="107" spans="1:10" hidden="1" x14ac:dyDescent="0.25">
      <c r="A107" s="1">
        <v>2262</v>
      </c>
      <c r="B107" s="1" t="s">
        <v>3</v>
      </c>
      <c r="C107" s="1">
        <v>0</v>
      </c>
      <c r="D107" s="1">
        <v>191.51059000000001</v>
      </c>
      <c r="E107" s="1" t="s">
        <v>8</v>
      </c>
      <c r="F107" s="1"/>
      <c r="G107" s="1"/>
      <c r="H107" s="1"/>
      <c r="I107" s="6"/>
      <c r="J107" s="6"/>
    </row>
    <row r="108" spans="1:10" hidden="1" x14ac:dyDescent="0.25">
      <c r="A108" s="1">
        <v>2263</v>
      </c>
      <c r="B108" s="1" t="s">
        <v>3</v>
      </c>
      <c r="C108" s="1">
        <v>0</v>
      </c>
      <c r="D108" s="1">
        <v>169.301624</v>
      </c>
      <c r="E108" s="1" t="s">
        <v>8</v>
      </c>
      <c r="F108" s="1"/>
      <c r="G108" s="1"/>
      <c r="H108" s="1"/>
      <c r="I108" s="6"/>
      <c r="J108" s="6"/>
    </row>
    <row r="109" spans="1:10" hidden="1" x14ac:dyDescent="0.25">
      <c r="A109" s="1">
        <v>2264</v>
      </c>
      <c r="B109" s="1" t="s">
        <v>3</v>
      </c>
      <c r="C109" s="1">
        <v>0</v>
      </c>
      <c r="D109" s="1">
        <v>42.883780000000002</v>
      </c>
      <c r="E109" s="1" t="s">
        <v>8</v>
      </c>
      <c r="F109" s="1"/>
      <c r="G109" s="1"/>
      <c r="H109" s="1"/>
      <c r="I109" s="6"/>
      <c r="J109" s="6"/>
    </row>
    <row r="110" spans="1:10" hidden="1" x14ac:dyDescent="0.25">
      <c r="A110" s="1">
        <v>2265</v>
      </c>
      <c r="B110" s="1" t="s">
        <v>3</v>
      </c>
      <c r="C110" s="1">
        <v>0</v>
      </c>
      <c r="D110" s="1">
        <v>152.97540900000001</v>
      </c>
      <c r="E110" s="1" t="s">
        <v>8</v>
      </c>
      <c r="F110" s="1"/>
      <c r="G110" s="1"/>
      <c r="H110" s="1"/>
      <c r="I110" s="6"/>
      <c r="J110" s="6"/>
    </row>
    <row r="111" spans="1:10" hidden="1" x14ac:dyDescent="0.25">
      <c r="A111" s="1">
        <v>2266</v>
      </c>
      <c r="B111" s="1" t="s">
        <v>3</v>
      </c>
      <c r="C111" s="1">
        <v>0</v>
      </c>
      <c r="D111" s="1">
        <v>326.45114599999999</v>
      </c>
      <c r="E111" s="1" t="s">
        <v>8</v>
      </c>
      <c r="F111" s="1"/>
      <c r="G111" s="1"/>
      <c r="H111" s="1"/>
      <c r="I111" s="6"/>
      <c r="J111" s="6"/>
    </row>
    <row r="112" spans="1:10" hidden="1" x14ac:dyDescent="0.25">
      <c r="A112" s="1">
        <v>2267</v>
      </c>
      <c r="B112" s="1" t="s">
        <v>3</v>
      </c>
      <c r="C112" s="1">
        <v>0</v>
      </c>
      <c r="D112" s="1">
        <v>20.242448</v>
      </c>
      <c r="E112" s="1" t="s">
        <v>8</v>
      </c>
      <c r="F112" s="1"/>
      <c r="G112" s="1"/>
      <c r="H112" s="1"/>
      <c r="I112" s="6"/>
      <c r="J112" s="6"/>
    </row>
    <row r="113" spans="1:10" hidden="1" x14ac:dyDescent="0.25">
      <c r="A113" s="1">
        <v>2269</v>
      </c>
      <c r="B113" s="1" t="s">
        <v>3</v>
      </c>
      <c r="C113" s="1">
        <v>0</v>
      </c>
      <c r="D113" s="1">
        <v>497.05177500000002</v>
      </c>
      <c r="E113" s="1" t="s">
        <v>8</v>
      </c>
      <c r="F113" s="1"/>
      <c r="G113" s="1"/>
      <c r="H113" s="1"/>
      <c r="I113" s="6"/>
      <c r="J113" s="6"/>
    </row>
    <row r="114" spans="1:10" hidden="1" x14ac:dyDescent="0.25">
      <c r="A114" s="1">
        <v>2272</v>
      </c>
      <c r="B114" s="1" t="s">
        <v>3</v>
      </c>
      <c r="C114" s="1">
        <v>0</v>
      </c>
      <c r="D114" s="1">
        <v>137.57273000000001</v>
      </c>
      <c r="E114" s="1" t="s">
        <v>8</v>
      </c>
      <c r="F114" s="1"/>
      <c r="G114" s="1"/>
      <c r="H114" s="1"/>
      <c r="I114" s="6"/>
      <c r="J114" s="6"/>
    </row>
    <row r="115" spans="1:10" hidden="1" x14ac:dyDescent="0.25">
      <c r="A115" s="1">
        <v>2273</v>
      </c>
      <c r="B115" s="1" t="s">
        <v>3</v>
      </c>
      <c r="C115" s="1">
        <v>0</v>
      </c>
      <c r="D115" s="1">
        <v>370.44869999999997</v>
      </c>
      <c r="E115" s="1" t="s">
        <v>8</v>
      </c>
      <c r="F115" s="1"/>
      <c r="G115" s="1"/>
      <c r="H115" s="1"/>
      <c r="I115" s="6"/>
      <c r="J115" s="6"/>
    </row>
    <row r="116" spans="1:10" hidden="1" x14ac:dyDescent="0.25">
      <c r="A116" s="1">
        <v>2275</v>
      </c>
      <c r="B116" s="1" t="s">
        <v>3</v>
      </c>
      <c r="C116" s="1">
        <v>0</v>
      </c>
      <c r="D116" s="1">
        <v>367.82807700000001</v>
      </c>
      <c r="E116" s="1" t="s">
        <v>8</v>
      </c>
      <c r="F116" s="1"/>
      <c r="G116" s="1"/>
      <c r="H116" s="1"/>
      <c r="I116" s="6"/>
      <c r="J116" s="6"/>
    </row>
    <row r="117" spans="1:10" hidden="1" x14ac:dyDescent="0.25">
      <c r="A117" s="1">
        <v>2276</v>
      </c>
      <c r="B117" s="1" t="s">
        <v>3</v>
      </c>
      <c r="C117" s="1">
        <v>0</v>
      </c>
      <c r="D117" s="1">
        <v>248.09698700000001</v>
      </c>
      <c r="E117" s="1" t="s">
        <v>8</v>
      </c>
      <c r="F117" s="1"/>
      <c r="G117" s="1"/>
      <c r="H117" s="1"/>
      <c r="I117" s="6"/>
      <c r="J117" s="6"/>
    </row>
    <row r="118" spans="1:10" hidden="1" x14ac:dyDescent="0.25">
      <c r="A118" s="1">
        <v>2277</v>
      </c>
      <c r="B118" s="1" t="s">
        <v>3</v>
      </c>
      <c r="C118" s="1">
        <v>0</v>
      </c>
      <c r="D118" s="1">
        <v>347.24391800000001</v>
      </c>
      <c r="E118" s="1" t="s">
        <v>8</v>
      </c>
      <c r="F118" s="1"/>
      <c r="G118" s="1"/>
      <c r="H118" s="1"/>
      <c r="I118" s="6"/>
      <c r="J118" s="6"/>
    </row>
    <row r="119" spans="1:10" hidden="1" x14ac:dyDescent="0.25">
      <c r="A119" s="1">
        <v>2280</v>
      </c>
      <c r="B119" s="1" t="s">
        <v>3</v>
      </c>
      <c r="C119" s="1">
        <v>0</v>
      </c>
      <c r="D119" s="1">
        <v>306.12145400000003</v>
      </c>
      <c r="E119" s="1" t="s">
        <v>8</v>
      </c>
      <c r="F119" s="1"/>
      <c r="G119" s="1"/>
      <c r="H119" s="1"/>
      <c r="I119" s="6"/>
      <c r="J119" s="6"/>
    </row>
    <row r="120" spans="1:10" hidden="1" x14ac:dyDescent="0.25">
      <c r="A120" s="1">
        <v>2282</v>
      </c>
      <c r="B120" s="1" t="s">
        <v>3</v>
      </c>
      <c r="C120" s="1">
        <v>0</v>
      </c>
      <c r="D120" s="1">
        <v>200.02288899999999</v>
      </c>
      <c r="E120" s="1" t="s">
        <v>8</v>
      </c>
      <c r="F120" s="1"/>
      <c r="G120" s="1"/>
      <c r="H120" s="1"/>
      <c r="I120" s="6"/>
      <c r="J120" s="6"/>
    </row>
    <row r="121" spans="1:10" hidden="1" x14ac:dyDescent="0.25">
      <c r="A121" s="1">
        <v>2283</v>
      </c>
      <c r="B121" s="1" t="s">
        <v>3</v>
      </c>
      <c r="C121" s="1">
        <v>0</v>
      </c>
      <c r="D121" s="1">
        <v>52.223447</v>
      </c>
      <c r="E121" s="1" t="s">
        <v>8</v>
      </c>
      <c r="F121" s="1"/>
      <c r="G121" s="1"/>
      <c r="H121" s="1"/>
      <c r="I121" s="6"/>
      <c r="J121" s="6"/>
    </row>
    <row r="122" spans="1:10" hidden="1" x14ac:dyDescent="0.25">
      <c r="A122" s="1">
        <v>2284</v>
      </c>
      <c r="B122" s="1" t="s">
        <v>3</v>
      </c>
      <c r="C122" s="1">
        <v>0</v>
      </c>
      <c r="D122" s="1">
        <v>98.217181999999994</v>
      </c>
      <c r="E122" s="1" t="s">
        <v>8</v>
      </c>
      <c r="F122" s="1"/>
      <c r="G122" s="1"/>
      <c r="H122" s="1"/>
      <c r="I122" s="6"/>
      <c r="J122" s="6"/>
    </row>
    <row r="123" spans="1:10" hidden="1" x14ac:dyDescent="0.25">
      <c r="A123" s="1">
        <v>2285</v>
      </c>
      <c r="B123" s="1" t="s">
        <v>3</v>
      </c>
      <c r="C123" s="1">
        <v>0</v>
      </c>
      <c r="D123" s="1">
        <v>366.85921300000001</v>
      </c>
      <c r="E123" s="1" t="s">
        <v>8</v>
      </c>
      <c r="F123" s="1"/>
      <c r="G123" s="1"/>
      <c r="H123" s="1"/>
      <c r="I123" s="6"/>
      <c r="J123" s="6"/>
    </row>
    <row r="124" spans="1:10" hidden="1" x14ac:dyDescent="0.25">
      <c r="A124" s="1">
        <v>2286</v>
      </c>
      <c r="B124" s="1" t="s">
        <v>3</v>
      </c>
      <c r="C124" s="1">
        <v>0</v>
      </c>
      <c r="D124" s="1">
        <v>670.07862499999999</v>
      </c>
      <c r="E124" s="1" t="s">
        <v>8</v>
      </c>
      <c r="F124" s="1"/>
      <c r="G124" s="1"/>
      <c r="H124" s="1"/>
      <c r="I124" s="6"/>
      <c r="J124" s="6"/>
    </row>
    <row r="125" spans="1:10" hidden="1" x14ac:dyDescent="0.25">
      <c r="A125" s="1">
        <v>2287</v>
      </c>
      <c r="B125" s="1" t="s">
        <v>3</v>
      </c>
      <c r="C125" s="1">
        <v>0</v>
      </c>
      <c r="D125" s="1">
        <v>60.865167</v>
      </c>
      <c r="E125" s="1" t="s">
        <v>8</v>
      </c>
      <c r="F125" s="1"/>
      <c r="G125" s="1"/>
      <c r="H125" s="1"/>
      <c r="I125" s="6"/>
      <c r="J125" s="6"/>
    </row>
    <row r="126" spans="1:10" hidden="1" x14ac:dyDescent="0.25">
      <c r="A126" s="1">
        <v>2288</v>
      </c>
      <c r="B126" s="1" t="s">
        <v>3</v>
      </c>
      <c r="C126" s="1">
        <v>0</v>
      </c>
      <c r="D126" s="1">
        <v>53.301518000000002</v>
      </c>
      <c r="E126" s="1" t="s">
        <v>8</v>
      </c>
      <c r="F126" s="1"/>
      <c r="G126" s="1"/>
      <c r="H126" s="1"/>
      <c r="I126" s="6"/>
      <c r="J126" s="6"/>
    </row>
    <row r="127" spans="1:10" hidden="1" x14ac:dyDescent="0.25">
      <c r="A127" s="1">
        <v>2289</v>
      </c>
      <c r="B127" s="1" t="s">
        <v>3</v>
      </c>
      <c r="C127" s="1">
        <v>0</v>
      </c>
      <c r="D127" s="1">
        <v>61.428004000000001</v>
      </c>
      <c r="E127" s="1" t="s">
        <v>8</v>
      </c>
      <c r="F127" s="1"/>
      <c r="G127" s="1"/>
      <c r="H127" s="1"/>
      <c r="I127" s="6"/>
      <c r="J127" s="6"/>
    </row>
    <row r="128" spans="1:10" hidden="1" x14ac:dyDescent="0.25">
      <c r="A128" s="1">
        <v>2290</v>
      </c>
      <c r="B128" s="1" t="s">
        <v>3</v>
      </c>
      <c r="C128" s="1">
        <v>0</v>
      </c>
      <c r="D128" s="1">
        <v>70.564656999999997</v>
      </c>
      <c r="E128" s="1" t="s">
        <v>8</v>
      </c>
      <c r="F128" s="1"/>
      <c r="G128" s="1"/>
      <c r="H128" s="1"/>
      <c r="I128" s="6"/>
      <c r="J128" s="6"/>
    </row>
    <row r="129" spans="1:10" hidden="1" x14ac:dyDescent="0.25">
      <c r="A129" s="1">
        <v>2291</v>
      </c>
      <c r="B129" s="1" t="s">
        <v>3</v>
      </c>
      <c r="C129" s="1">
        <v>0</v>
      </c>
      <c r="D129" s="1">
        <v>219.33103800000001</v>
      </c>
      <c r="E129" s="1" t="s">
        <v>8</v>
      </c>
      <c r="F129" s="1"/>
      <c r="G129" s="1"/>
      <c r="H129" s="1"/>
      <c r="I129" s="6"/>
      <c r="J129" s="6"/>
    </row>
    <row r="130" spans="1:10" hidden="1" x14ac:dyDescent="0.25">
      <c r="A130" s="1">
        <v>2292</v>
      </c>
      <c r="B130" s="1" t="s">
        <v>3</v>
      </c>
      <c r="C130" s="1">
        <v>0</v>
      </c>
      <c r="D130" s="1">
        <v>834.064798</v>
      </c>
      <c r="E130" s="1" t="s">
        <v>8</v>
      </c>
      <c r="F130" s="1"/>
      <c r="G130" s="1"/>
      <c r="H130" s="1"/>
      <c r="I130" s="6"/>
      <c r="J130" s="6"/>
    </row>
    <row r="131" spans="1:10" hidden="1" x14ac:dyDescent="0.25">
      <c r="A131" s="1">
        <v>2293</v>
      </c>
      <c r="B131" s="1" t="s">
        <v>3</v>
      </c>
      <c r="C131" s="1">
        <v>0</v>
      </c>
      <c r="D131" s="1">
        <v>33.647021000000002</v>
      </c>
      <c r="E131" s="1" t="s">
        <v>8</v>
      </c>
      <c r="F131" s="1"/>
      <c r="G131" s="1"/>
      <c r="H131" s="1"/>
      <c r="I131" s="6"/>
      <c r="J131" s="6"/>
    </row>
    <row r="132" spans="1:10" hidden="1" x14ac:dyDescent="0.25">
      <c r="A132" s="1">
        <v>2294</v>
      </c>
      <c r="B132" s="1" t="s">
        <v>3</v>
      </c>
      <c r="C132" s="1">
        <v>0</v>
      </c>
      <c r="D132" s="1">
        <v>74.983699000000001</v>
      </c>
      <c r="E132" s="1" t="s">
        <v>8</v>
      </c>
      <c r="F132" s="1"/>
      <c r="G132" s="1"/>
      <c r="H132" s="1"/>
      <c r="I132" s="6"/>
      <c r="J132" s="6"/>
    </row>
    <row r="133" spans="1:10" hidden="1" x14ac:dyDescent="0.25">
      <c r="A133" s="1">
        <v>2295</v>
      </c>
      <c r="B133" s="1" t="s">
        <v>3</v>
      </c>
      <c r="C133" s="1">
        <v>0</v>
      </c>
      <c r="D133" s="1">
        <v>72.835431999999997</v>
      </c>
      <c r="E133" s="1" t="s">
        <v>8</v>
      </c>
      <c r="F133" s="1"/>
      <c r="G133" s="1"/>
      <c r="H133" s="1"/>
      <c r="I133" s="6"/>
      <c r="J133" s="6"/>
    </row>
    <row r="134" spans="1:10" hidden="1" x14ac:dyDescent="0.25">
      <c r="A134" s="1">
        <v>2296</v>
      </c>
      <c r="B134" s="1" t="s">
        <v>3</v>
      </c>
      <c r="C134" s="1">
        <v>0</v>
      </c>
      <c r="D134" s="1">
        <v>135.58494899999999</v>
      </c>
      <c r="E134" s="1" t="s">
        <v>8</v>
      </c>
      <c r="F134" s="1"/>
      <c r="G134" s="1"/>
      <c r="H134" s="1"/>
      <c r="I134" s="6"/>
      <c r="J134" s="6"/>
    </row>
    <row r="135" spans="1:10" hidden="1" x14ac:dyDescent="0.25">
      <c r="A135" s="1">
        <v>2305</v>
      </c>
      <c r="B135" s="1" t="s">
        <v>3</v>
      </c>
      <c r="C135" s="1">
        <v>0</v>
      </c>
      <c r="D135" s="1">
        <v>734.55848100000003</v>
      </c>
      <c r="E135" s="1" t="s">
        <v>8</v>
      </c>
      <c r="F135" s="1"/>
      <c r="G135" s="1"/>
      <c r="H135" s="1"/>
      <c r="I135" s="6"/>
      <c r="J135" s="6"/>
    </row>
    <row r="136" spans="1:10" hidden="1" x14ac:dyDescent="0.25">
      <c r="A136" s="1">
        <v>2307</v>
      </c>
      <c r="B136" s="1" t="s">
        <v>3</v>
      </c>
      <c r="C136" s="1">
        <v>0</v>
      </c>
      <c r="D136" s="1">
        <v>556.37046999999995</v>
      </c>
      <c r="E136" s="1" t="s">
        <v>8</v>
      </c>
      <c r="F136" s="1"/>
      <c r="G136" s="1"/>
      <c r="H136" s="1"/>
      <c r="I136" s="6"/>
      <c r="J136" s="6"/>
    </row>
    <row r="137" spans="1:10" hidden="1" x14ac:dyDescent="0.25">
      <c r="A137" s="1">
        <v>2308</v>
      </c>
      <c r="B137" s="1" t="s">
        <v>3</v>
      </c>
      <c r="C137" s="1">
        <v>0</v>
      </c>
      <c r="D137" s="1">
        <v>850.41612699999996</v>
      </c>
      <c r="E137" s="1" t="s">
        <v>8</v>
      </c>
      <c r="F137" s="1"/>
      <c r="G137" s="1"/>
      <c r="H137" s="1"/>
      <c r="I137" s="6"/>
      <c r="J137" s="6"/>
    </row>
    <row r="138" spans="1:10" hidden="1" x14ac:dyDescent="0.25">
      <c r="A138" s="1">
        <v>2309</v>
      </c>
      <c r="B138" s="1" t="s">
        <v>3</v>
      </c>
      <c r="C138" s="1">
        <v>0</v>
      </c>
      <c r="D138" s="1">
        <v>151.965811</v>
      </c>
      <c r="E138" s="1" t="s">
        <v>8</v>
      </c>
      <c r="F138" s="1"/>
      <c r="G138" s="1"/>
      <c r="H138" s="1"/>
      <c r="I138" s="6"/>
      <c r="J138" s="6"/>
    </row>
    <row r="139" spans="1:10" hidden="1" x14ac:dyDescent="0.25">
      <c r="A139" s="1">
        <v>2310</v>
      </c>
      <c r="B139" s="1" t="s">
        <v>3</v>
      </c>
      <c r="C139" s="1">
        <v>0</v>
      </c>
      <c r="D139" s="1">
        <v>357.49390699999998</v>
      </c>
      <c r="E139" s="1" t="s">
        <v>8</v>
      </c>
      <c r="F139" s="1"/>
      <c r="G139" s="1"/>
      <c r="H139" s="1"/>
      <c r="I139" s="6"/>
      <c r="J139" s="6"/>
    </row>
    <row r="140" spans="1:10" hidden="1" x14ac:dyDescent="0.25">
      <c r="A140" s="1">
        <v>2320</v>
      </c>
      <c r="B140" s="1" t="s">
        <v>3</v>
      </c>
      <c r="C140" s="1">
        <v>0</v>
      </c>
      <c r="D140" s="1">
        <v>280.19349299999999</v>
      </c>
      <c r="E140" s="1" t="s">
        <v>8</v>
      </c>
      <c r="F140" s="1"/>
      <c r="G140" s="1"/>
      <c r="H140" s="1"/>
      <c r="I140" s="6"/>
      <c r="J140" s="6"/>
    </row>
    <row r="141" spans="1:10" hidden="1" x14ac:dyDescent="0.25">
      <c r="A141" s="1">
        <v>2321</v>
      </c>
      <c r="B141" s="1" t="s">
        <v>3</v>
      </c>
      <c r="C141" s="1">
        <v>0</v>
      </c>
      <c r="D141" s="1">
        <v>627.59142099999997</v>
      </c>
      <c r="E141" s="1" t="s">
        <v>8</v>
      </c>
      <c r="F141" s="1"/>
      <c r="G141" s="1"/>
      <c r="H141" s="1"/>
      <c r="I141" s="6"/>
      <c r="J141" s="6"/>
    </row>
    <row r="142" spans="1:10" hidden="1" x14ac:dyDescent="0.25">
      <c r="A142" s="1">
        <v>2322</v>
      </c>
      <c r="B142" s="1" t="s">
        <v>3</v>
      </c>
      <c r="C142" s="1">
        <v>0</v>
      </c>
      <c r="D142" s="1">
        <v>601.09467199999995</v>
      </c>
      <c r="E142" s="1" t="s">
        <v>8</v>
      </c>
      <c r="F142" s="1"/>
      <c r="G142" s="1"/>
      <c r="H142" s="1"/>
      <c r="I142" s="6"/>
      <c r="J142" s="6"/>
    </row>
    <row r="143" spans="1:10" hidden="1" x14ac:dyDescent="0.25">
      <c r="A143" s="1">
        <v>2323</v>
      </c>
      <c r="B143" s="1" t="s">
        <v>3</v>
      </c>
      <c r="C143" s="1">
        <v>0</v>
      </c>
      <c r="D143" s="1">
        <v>575.30672000000004</v>
      </c>
      <c r="E143" s="1" t="s">
        <v>8</v>
      </c>
      <c r="F143" s="1"/>
      <c r="G143" s="1"/>
      <c r="H143" s="1"/>
      <c r="I143" s="6"/>
      <c r="J143" s="6"/>
    </row>
    <row r="144" spans="1:10" hidden="1" x14ac:dyDescent="0.25">
      <c r="A144" s="1">
        <v>2324</v>
      </c>
      <c r="B144" s="1" t="s">
        <v>3</v>
      </c>
      <c r="C144" s="1">
        <v>0</v>
      </c>
      <c r="D144" s="1">
        <v>566.31112599999994</v>
      </c>
      <c r="E144" s="1" t="s">
        <v>8</v>
      </c>
      <c r="F144" s="1"/>
      <c r="G144" s="1"/>
      <c r="H144" s="1"/>
      <c r="I144" s="6"/>
      <c r="J144" s="6"/>
    </row>
    <row r="145" spans="1:10" hidden="1" x14ac:dyDescent="0.25">
      <c r="A145" s="1">
        <v>2325</v>
      </c>
      <c r="B145" s="1" t="s">
        <v>3</v>
      </c>
      <c r="C145" s="1">
        <v>0</v>
      </c>
      <c r="D145" s="1">
        <v>383.35405100000003</v>
      </c>
      <c r="E145" s="1" t="s">
        <v>8</v>
      </c>
      <c r="F145" s="1"/>
      <c r="G145" s="1"/>
      <c r="H145" s="1"/>
      <c r="I145" s="6"/>
      <c r="J145" s="6"/>
    </row>
    <row r="146" spans="1:10" hidden="1" x14ac:dyDescent="0.25">
      <c r="A146" s="1">
        <v>2326</v>
      </c>
      <c r="B146" s="1" t="s">
        <v>3</v>
      </c>
      <c r="C146" s="1">
        <v>0</v>
      </c>
      <c r="D146" s="1">
        <v>673.96073100000001</v>
      </c>
      <c r="E146" s="1" t="s">
        <v>8</v>
      </c>
      <c r="F146" s="1"/>
      <c r="G146" s="1"/>
      <c r="H146" s="1"/>
      <c r="I146" s="6"/>
      <c r="J146" s="6"/>
    </row>
    <row r="147" spans="1:10" hidden="1" x14ac:dyDescent="0.25">
      <c r="A147" s="1">
        <v>2327</v>
      </c>
      <c r="B147" s="1" t="s">
        <v>3</v>
      </c>
      <c r="C147" s="1">
        <v>0</v>
      </c>
      <c r="D147" s="1">
        <v>469.86226099999999</v>
      </c>
      <c r="E147" s="1" t="s">
        <v>8</v>
      </c>
      <c r="F147" s="1"/>
      <c r="G147" s="1"/>
      <c r="H147" s="1"/>
      <c r="I147" s="6"/>
      <c r="J147" s="6"/>
    </row>
    <row r="148" spans="1:10" hidden="1" x14ac:dyDescent="0.25">
      <c r="A148" s="1">
        <v>2328</v>
      </c>
      <c r="B148" s="1" t="s">
        <v>3</v>
      </c>
      <c r="C148" s="1">
        <v>0</v>
      </c>
      <c r="D148" s="1">
        <v>492.86752899999999</v>
      </c>
      <c r="E148" s="1" t="s">
        <v>8</v>
      </c>
      <c r="F148" s="1"/>
      <c r="G148" s="1"/>
      <c r="H148" s="1"/>
      <c r="I148" s="6"/>
      <c r="J148" s="6"/>
    </row>
    <row r="149" spans="1:10" hidden="1" x14ac:dyDescent="0.25">
      <c r="A149" s="1">
        <v>2329</v>
      </c>
      <c r="B149" s="1" t="s">
        <v>3</v>
      </c>
      <c r="C149" s="1">
        <v>0</v>
      </c>
      <c r="D149" s="1">
        <v>216.98807099999999</v>
      </c>
      <c r="E149" s="1" t="s">
        <v>8</v>
      </c>
      <c r="F149" s="1"/>
      <c r="G149" s="1"/>
      <c r="H149" s="1"/>
      <c r="I149" s="6"/>
      <c r="J149" s="6"/>
    </row>
    <row r="150" spans="1:10" hidden="1" x14ac:dyDescent="0.25">
      <c r="A150" s="1">
        <v>2330</v>
      </c>
      <c r="B150" s="1" t="s">
        <v>3</v>
      </c>
      <c r="C150" s="1">
        <v>0</v>
      </c>
      <c r="D150" s="1">
        <v>422.915412</v>
      </c>
      <c r="E150" s="1" t="s">
        <v>8</v>
      </c>
      <c r="F150" s="1"/>
      <c r="G150" s="1"/>
      <c r="H150" s="1"/>
      <c r="I150" s="6"/>
      <c r="J150" s="6"/>
    </row>
    <row r="151" spans="1:10" hidden="1" x14ac:dyDescent="0.25">
      <c r="A151" s="1">
        <v>2331</v>
      </c>
      <c r="B151" s="1" t="s">
        <v>3</v>
      </c>
      <c r="C151" s="1">
        <v>0</v>
      </c>
      <c r="D151" s="1">
        <v>558.84688400000005</v>
      </c>
      <c r="E151" s="1" t="s">
        <v>8</v>
      </c>
      <c r="F151" s="1"/>
      <c r="G151" s="1"/>
      <c r="H151" s="1"/>
      <c r="I151" s="6"/>
      <c r="J151" s="6"/>
    </row>
    <row r="152" spans="1:10" hidden="1" x14ac:dyDescent="0.25">
      <c r="A152" s="1">
        <v>2332</v>
      </c>
      <c r="B152" s="1" t="s">
        <v>3</v>
      </c>
      <c r="C152" s="1">
        <v>0</v>
      </c>
      <c r="D152" s="1">
        <v>567.17183299999999</v>
      </c>
      <c r="E152" s="1" t="s">
        <v>8</v>
      </c>
      <c r="F152" s="1"/>
      <c r="G152" s="1"/>
      <c r="H152" s="1"/>
      <c r="I152" s="6"/>
      <c r="J152" s="6"/>
    </row>
    <row r="153" spans="1:10" hidden="1" x14ac:dyDescent="0.25">
      <c r="A153" s="1">
        <v>2333</v>
      </c>
      <c r="B153" s="1" t="s">
        <v>3</v>
      </c>
      <c r="C153" s="1">
        <v>0</v>
      </c>
      <c r="D153" s="1">
        <v>348.75181800000001</v>
      </c>
      <c r="E153" s="1" t="s">
        <v>8</v>
      </c>
      <c r="F153" s="1"/>
      <c r="G153" s="1"/>
      <c r="H153" s="1"/>
      <c r="I153" s="6"/>
      <c r="J153" s="6"/>
    </row>
    <row r="154" spans="1:10" hidden="1" x14ac:dyDescent="0.25">
      <c r="A154" s="1">
        <v>2334</v>
      </c>
      <c r="B154" s="1" t="s">
        <v>3</v>
      </c>
      <c r="C154" s="1">
        <v>0</v>
      </c>
      <c r="D154" s="1">
        <v>387.856223</v>
      </c>
      <c r="E154" s="1" t="s">
        <v>8</v>
      </c>
      <c r="F154" s="1"/>
      <c r="G154" s="1"/>
      <c r="H154" s="1"/>
      <c r="I154" s="6"/>
      <c r="J154" s="6"/>
    </row>
    <row r="155" spans="1:10" hidden="1" x14ac:dyDescent="0.25">
      <c r="A155" s="1">
        <v>2335</v>
      </c>
      <c r="B155" s="1" t="s">
        <v>3</v>
      </c>
      <c r="C155" s="1">
        <v>0</v>
      </c>
      <c r="D155" s="1">
        <v>266.21147000000002</v>
      </c>
      <c r="E155" s="1" t="s">
        <v>8</v>
      </c>
      <c r="F155" s="1"/>
      <c r="G155" s="1"/>
      <c r="H155" s="1"/>
      <c r="I155" s="6"/>
      <c r="J155" s="6"/>
    </row>
    <row r="156" spans="1:10" hidden="1" x14ac:dyDescent="0.25">
      <c r="A156" s="1">
        <v>2336</v>
      </c>
      <c r="B156" s="1" t="s">
        <v>3</v>
      </c>
      <c r="C156" s="1">
        <v>0</v>
      </c>
      <c r="D156" s="1">
        <v>338.43733700000001</v>
      </c>
      <c r="E156" s="1" t="s">
        <v>8</v>
      </c>
      <c r="F156" s="1"/>
      <c r="G156" s="1"/>
      <c r="H156" s="1"/>
      <c r="I156" s="6"/>
      <c r="J156" s="6"/>
    </row>
    <row r="157" spans="1:10" hidden="1" x14ac:dyDescent="0.25">
      <c r="A157" s="1">
        <v>2337</v>
      </c>
      <c r="B157" s="1" t="s">
        <v>3</v>
      </c>
      <c r="C157" s="1">
        <v>0</v>
      </c>
      <c r="D157" s="1">
        <v>657.35213499999998</v>
      </c>
      <c r="E157" s="1" t="s">
        <v>8</v>
      </c>
      <c r="F157" s="1"/>
      <c r="G157" s="1"/>
      <c r="H157" s="1"/>
      <c r="I157" s="6"/>
      <c r="J157" s="6"/>
    </row>
    <row r="158" spans="1:10" hidden="1" x14ac:dyDescent="0.25">
      <c r="A158" s="1">
        <v>2338</v>
      </c>
      <c r="B158" s="1" t="s">
        <v>3</v>
      </c>
      <c r="C158" s="1">
        <v>0</v>
      </c>
      <c r="D158" s="1">
        <v>125.25576700000001</v>
      </c>
      <c r="E158" s="1" t="s">
        <v>8</v>
      </c>
      <c r="F158" s="1"/>
      <c r="G158" s="1"/>
      <c r="H158" s="1"/>
      <c r="I158" s="6"/>
      <c r="J158" s="6"/>
    </row>
    <row r="159" spans="1:10" hidden="1" x14ac:dyDescent="0.25">
      <c r="A159" s="1">
        <v>2339</v>
      </c>
      <c r="B159" s="1" t="s">
        <v>3</v>
      </c>
      <c r="C159" s="1">
        <v>0</v>
      </c>
      <c r="D159" s="1">
        <v>654.73571200000004</v>
      </c>
      <c r="E159" s="1" t="s">
        <v>8</v>
      </c>
      <c r="F159" s="1"/>
      <c r="G159" s="1"/>
      <c r="H159" s="1"/>
      <c r="I159" s="6"/>
      <c r="J159" s="6"/>
    </row>
    <row r="160" spans="1:10" hidden="1" x14ac:dyDescent="0.25">
      <c r="A160" s="1">
        <v>2340</v>
      </c>
      <c r="B160" s="1" t="s">
        <v>3</v>
      </c>
      <c r="C160" s="1">
        <v>0</v>
      </c>
      <c r="D160" s="1">
        <v>613.78300999999999</v>
      </c>
      <c r="E160" s="1" t="s">
        <v>8</v>
      </c>
      <c r="F160" s="1"/>
      <c r="G160" s="1"/>
      <c r="H160" s="1"/>
      <c r="I160" s="6"/>
      <c r="J160" s="6"/>
    </row>
    <row r="161" spans="1:10" hidden="1" x14ac:dyDescent="0.25">
      <c r="A161" s="1">
        <v>2341</v>
      </c>
      <c r="B161" s="1" t="s">
        <v>3</v>
      </c>
      <c r="C161" s="1">
        <v>0</v>
      </c>
      <c r="D161" s="1">
        <v>363.62639899999999</v>
      </c>
      <c r="E161" s="1" t="s">
        <v>8</v>
      </c>
      <c r="F161" s="1"/>
      <c r="G161" s="1"/>
      <c r="H161" s="1"/>
      <c r="I161" s="6"/>
      <c r="J161" s="6"/>
    </row>
    <row r="162" spans="1:10" hidden="1" x14ac:dyDescent="0.25">
      <c r="A162" s="1">
        <v>2342</v>
      </c>
      <c r="B162" s="1" t="s">
        <v>3</v>
      </c>
      <c r="C162" s="1">
        <v>0</v>
      </c>
      <c r="D162" s="1">
        <v>162.016943</v>
      </c>
      <c r="E162" s="1" t="s">
        <v>8</v>
      </c>
      <c r="F162" s="1"/>
      <c r="G162" s="1"/>
      <c r="H162" s="1"/>
      <c r="I162" s="6"/>
      <c r="J162" s="6"/>
    </row>
    <row r="163" spans="1:10" hidden="1" x14ac:dyDescent="0.25">
      <c r="A163" s="1">
        <v>2343</v>
      </c>
      <c r="B163" s="1" t="s">
        <v>3</v>
      </c>
      <c r="C163" s="1">
        <v>0</v>
      </c>
      <c r="D163" s="1">
        <v>596.36060999999995</v>
      </c>
      <c r="E163" s="1" t="s">
        <v>8</v>
      </c>
      <c r="F163" s="1"/>
      <c r="G163" s="1"/>
      <c r="H163" s="1"/>
      <c r="I163" s="6"/>
      <c r="J163" s="6"/>
    </row>
    <row r="164" spans="1:10" hidden="1" x14ac:dyDescent="0.25">
      <c r="A164" s="1">
        <v>2427</v>
      </c>
      <c r="B164" s="1" t="s">
        <v>3</v>
      </c>
      <c r="C164" s="1">
        <v>0</v>
      </c>
      <c r="D164" s="1">
        <v>510.15167000000002</v>
      </c>
      <c r="E164" s="1" t="s">
        <v>8</v>
      </c>
      <c r="F164" s="1"/>
      <c r="G164" s="1"/>
      <c r="H164" s="1"/>
      <c r="I164" s="6"/>
      <c r="J164" s="6"/>
    </row>
    <row r="165" spans="1:10" hidden="1" x14ac:dyDescent="0.25">
      <c r="A165" s="1">
        <v>2428</v>
      </c>
      <c r="B165" s="1" t="s">
        <v>3</v>
      </c>
      <c r="C165" s="1">
        <v>0</v>
      </c>
      <c r="D165" s="1">
        <v>439.90247099999999</v>
      </c>
      <c r="E165" s="1" t="s">
        <v>8</v>
      </c>
      <c r="F165" s="1"/>
      <c r="G165" s="1"/>
      <c r="H165" s="1"/>
      <c r="I165" s="6"/>
      <c r="J165" s="6"/>
    </row>
    <row r="166" spans="1:10" hidden="1" x14ac:dyDescent="0.25">
      <c r="A166" s="1">
        <v>2429</v>
      </c>
      <c r="B166" s="1" t="s">
        <v>3</v>
      </c>
      <c r="C166" s="1">
        <v>0</v>
      </c>
      <c r="D166" s="1">
        <v>441.481268</v>
      </c>
      <c r="E166" s="1" t="s">
        <v>8</v>
      </c>
      <c r="F166" s="1"/>
      <c r="G166" s="1"/>
      <c r="H166" s="1"/>
      <c r="I166" s="6"/>
      <c r="J166" s="6"/>
    </row>
    <row r="167" spans="1:10" hidden="1" x14ac:dyDescent="0.25">
      <c r="A167" s="1">
        <v>2430</v>
      </c>
      <c r="B167" s="1" t="s">
        <v>3</v>
      </c>
      <c r="C167" s="1">
        <v>0</v>
      </c>
      <c r="D167" s="1">
        <v>422.84470800000003</v>
      </c>
      <c r="E167" s="1" t="s">
        <v>8</v>
      </c>
      <c r="F167" s="1"/>
      <c r="G167" s="1"/>
      <c r="H167" s="1"/>
      <c r="I167" s="6"/>
      <c r="J167" s="6"/>
    </row>
    <row r="168" spans="1:10" hidden="1" x14ac:dyDescent="0.25">
      <c r="A168" s="1">
        <v>2431</v>
      </c>
      <c r="B168" s="1" t="s">
        <v>3</v>
      </c>
      <c r="C168" s="1">
        <v>0</v>
      </c>
      <c r="D168" s="1">
        <v>330.60102000000001</v>
      </c>
      <c r="E168" s="1" t="s">
        <v>8</v>
      </c>
      <c r="F168" s="1"/>
      <c r="G168" s="1"/>
      <c r="H168" s="1"/>
      <c r="I168" s="6"/>
      <c r="J168" s="6"/>
    </row>
    <row r="169" spans="1:10" hidden="1" x14ac:dyDescent="0.25">
      <c r="A169" s="1">
        <v>2432</v>
      </c>
      <c r="B169" s="1" t="s">
        <v>3</v>
      </c>
      <c r="C169" s="1">
        <v>0</v>
      </c>
      <c r="D169" s="1">
        <v>348.601133</v>
      </c>
      <c r="E169" s="1" t="s">
        <v>8</v>
      </c>
      <c r="F169" s="1"/>
      <c r="G169" s="1"/>
      <c r="H169" s="1"/>
      <c r="I169" s="6"/>
      <c r="J169" s="6"/>
    </row>
    <row r="170" spans="1:10" hidden="1" x14ac:dyDescent="0.25">
      <c r="A170" s="1">
        <v>2433</v>
      </c>
      <c r="B170" s="1" t="s">
        <v>3</v>
      </c>
      <c r="C170" s="1">
        <v>0</v>
      </c>
      <c r="D170" s="1">
        <v>467.08614</v>
      </c>
      <c r="E170" s="1" t="s">
        <v>8</v>
      </c>
      <c r="F170" s="1"/>
      <c r="G170" s="1"/>
      <c r="H170" s="1"/>
      <c r="I170" s="6"/>
      <c r="J170" s="6"/>
    </row>
    <row r="171" spans="1:10" hidden="1" x14ac:dyDescent="0.25">
      <c r="A171" s="1">
        <v>2434</v>
      </c>
      <c r="B171" s="1" t="s">
        <v>3</v>
      </c>
      <c r="C171" s="1">
        <v>0</v>
      </c>
      <c r="D171" s="1">
        <v>418.55762499999997</v>
      </c>
      <c r="E171" s="1" t="s">
        <v>8</v>
      </c>
      <c r="F171" s="1"/>
      <c r="G171" s="1"/>
      <c r="H171" s="1"/>
      <c r="I171" s="6"/>
      <c r="J171" s="6"/>
    </row>
    <row r="172" spans="1:10" hidden="1" x14ac:dyDescent="0.25">
      <c r="A172" s="1">
        <v>2435</v>
      </c>
      <c r="B172" s="1" t="s">
        <v>3</v>
      </c>
      <c r="C172" s="1">
        <v>0</v>
      </c>
      <c r="D172" s="1">
        <v>339.33759600000002</v>
      </c>
      <c r="E172" s="1" t="s">
        <v>8</v>
      </c>
      <c r="F172" s="1"/>
      <c r="G172" s="1"/>
      <c r="H172" s="1"/>
      <c r="I172" s="6"/>
      <c r="J172" s="6"/>
    </row>
    <row r="173" spans="1:10" hidden="1" x14ac:dyDescent="0.25">
      <c r="A173" s="1">
        <v>2436</v>
      </c>
      <c r="B173" s="1" t="s">
        <v>3</v>
      </c>
      <c r="C173" s="1">
        <v>0</v>
      </c>
      <c r="D173" s="1">
        <v>2565.3403119999998</v>
      </c>
      <c r="E173" s="1" t="s">
        <v>8</v>
      </c>
      <c r="F173" s="1"/>
      <c r="G173" s="1"/>
      <c r="H173" s="1"/>
      <c r="I173" s="6"/>
      <c r="J173" s="6"/>
    </row>
    <row r="174" spans="1:10" hidden="1" x14ac:dyDescent="0.25">
      <c r="A174" s="1">
        <v>2437</v>
      </c>
      <c r="B174" s="1" t="s">
        <v>3</v>
      </c>
      <c r="C174" s="1">
        <v>0</v>
      </c>
      <c r="D174" s="1">
        <v>272.53708699999999</v>
      </c>
      <c r="E174" s="1" t="s">
        <v>8</v>
      </c>
      <c r="F174" s="1"/>
      <c r="G174" s="1"/>
      <c r="H174" s="1"/>
      <c r="I174" s="6"/>
      <c r="J174" s="6"/>
    </row>
    <row r="175" spans="1:10" hidden="1" x14ac:dyDescent="0.25">
      <c r="A175" s="1">
        <v>2438</v>
      </c>
      <c r="B175" s="1" t="s">
        <v>3</v>
      </c>
      <c r="C175" s="1">
        <v>0</v>
      </c>
      <c r="D175" s="1">
        <v>316.74080500000002</v>
      </c>
      <c r="E175" s="1" t="s">
        <v>8</v>
      </c>
      <c r="F175" s="1"/>
      <c r="G175" s="1"/>
      <c r="H175" s="1"/>
      <c r="I175" s="6"/>
      <c r="J175" s="6"/>
    </row>
    <row r="176" spans="1:10" hidden="1" x14ac:dyDescent="0.25">
      <c r="A176" s="1">
        <v>2439</v>
      </c>
      <c r="B176" s="1" t="s">
        <v>3</v>
      </c>
      <c r="C176" s="1">
        <v>0</v>
      </c>
      <c r="D176" s="1">
        <v>467.16323299999999</v>
      </c>
      <c r="E176" s="1" t="s">
        <v>8</v>
      </c>
      <c r="F176" s="1"/>
      <c r="G176" s="1"/>
      <c r="H176" s="1"/>
      <c r="I176" s="6"/>
      <c r="J176" s="6"/>
    </row>
    <row r="177" spans="1:10" hidden="1" x14ac:dyDescent="0.25">
      <c r="A177" s="1">
        <v>2440</v>
      </c>
      <c r="B177" s="1" t="s">
        <v>3</v>
      </c>
      <c r="C177" s="1">
        <v>0</v>
      </c>
      <c r="D177" s="1">
        <v>399.70468</v>
      </c>
      <c r="E177" s="1" t="s">
        <v>8</v>
      </c>
      <c r="F177" s="1"/>
      <c r="G177" s="1"/>
      <c r="H177" s="1"/>
      <c r="I177" s="6"/>
      <c r="J177" s="6"/>
    </row>
    <row r="178" spans="1:10" hidden="1" x14ac:dyDescent="0.25">
      <c r="A178" s="1">
        <v>2441</v>
      </c>
      <c r="B178" s="1" t="s">
        <v>3</v>
      </c>
      <c r="C178" s="1">
        <v>0</v>
      </c>
      <c r="D178" s="1">
        <v>433.087784</v>
      </c>
      <c r="E178" s="1" t="s">
        <v>8</v>
      </c>
      <c r="F178" s="1"/>
      <c r="G178" s="1"/>
      <c r="H178" s="1"/>
      <c r="I178" s="6"/>
      <c r="J178" s="6"/>
    </row>
    <row r="179" spans="1:10" hidden="1" x14ac:dyDescent="0.25">
      <c r="A179" s="1">
        <v>2442</v>
      </c>
      <c r="B179" s="1" t="s">
        <v>3</v>
      </c>
      <c r="C179" s="1">
        <v>0</v>
      </c>
      <c r="D179" s="1">
        <v>11.537635999999999</v>
      </c>
      <c r="E179" s="1" t="s">
        <v>8</v>
      </c>
      <c r="F179" s="1"/>
      <c r="G179" s="1"/>
      <c r="H179" s="1"/>
      <c r="I179" s="6"/>
      <c r="J179" s="6"/>
    </row>
    <row r="180" spans="1:10" hidden="1" x14ac:dyDescent="0.25">
      <c r="A180" s="1">
        <v>2443</v>
      </c>
      <c r="B180" s="1" t="s">
        <v>3</v>
      </c>
      <c r="C180" s="1">
        <v>0</v>
      </c>
      <c r="D180" s="1">
        <v>930.30452500000001</v>
      </c>
      <c r="E180" s="1" t="s">
        <v>8</v>
      </c>
      <c r="F180" s="1"/>
      <c r="G180" s="1"/>
      <c r="H180" s="1"/>
      <c r="I180" s="6"/>
      <c r="J180" s="6"/>
    </row>
    <row r="181" spans="1:10" hidden="1" x14ac:dyDescent="0.25">
      <c r="A181" s="1">
        <v>2444</v>
      </c>
      <c r="B181" s="1" t="s">
        <v>3</v>
      </c>
      <c r="C181" s="1">
        <v>0</v>
      </c>
      <c r="D181" s="1">
        <v>258.82108199999999</v>
      </c>
      <c r="E181" s="1" t="s">
        <v>8</v>
      </c>
      <c r="F181" s="1"/>
      <c r="G181" s="1"/>
      <c r="H181" s="1"/>
      <c r="I181" s="6"/>
      <c r="J181" s="6"/>
    </row>
    <row r="182" spans="1:10" hidden="1" x14ac:dyDescent="0.25">
      <c r="A182" s="1">
        <v>2445</v>
      </c>
      <c r="B182" s="1" t="s">
        <v>3</v>
      </c>
      <c r="C182" s="1">
        <v>0</v>
      </c>
      <c r="D182" s="1">
        <v>286.56181299999997</v>
      </c>
      <c r="E182" s="1" t="s">
        <v>8</v>
      </c>
      <c r="F182" s="1"/>
      <c r="G182" s="1"/>
      <c r="H182" s="1"/>
      <c r="I182" s="6"/>
      <c r="J182" s="6"/>
    </row>
    <row r="183" spans="1:10" hidden="1" x14ac:dyDescent="0.25">
      <c r="A183" s="1">
        <v>2446</v>
      </c>
      <c r="B183" s="1" t="s">
        <v>3</v>
      </c>
      <c r="C183" s="1">
        <v>0</v>
      </c>
      <c r="D183" s="1">
        <v>74.434512999999995</v>
      </c>
      <c r="E183" s="1" t="s">
        <v>8</v>
      </c>
      <c r="F183" s="1"/>
      <c r="G183" s="1"/>
      <c r="H183" s="1"/>
      <c r="I183" s="6"/>
      <c r="J183" s="6"/>
    </row>
    <row r="184" spans="1:10" hidden="1" x14ac:dyDescent="0.25">
      <c r="A184" s="1">
        <v>2447</v>
      </c>
      <c r="B184" s="1" t="s">
        <v>3</v>
      </c>
      <c r="C184" s="1">
        <v>0</v>
      </c>
      <c r="D184" s="1">
        <v>179.49744699999999</v>
      </c>
      <c r="E184" s="1" t="s">
        <v>8</v>
      </c>
      <c r="F184" s="1"/>
      <c r="G184" s="1"/>
      <c r="H184" s="1"/>
      <c r="I184" s="6"/>
      <c r="J184" s="6"/>
    </row>
    <row r="185" spans="1:10" hidden="1" x14ac:dyDescent="0.25">
      <c r="A185" s="1">
        <v>2448</v>
      </c>
      <c r="B185" s="1" t="s">
        <v>3</v>
      </c>
      <c r="C185" s="1">
        <v>0</v>
      </c>
      <c r="D185" s="1">
        <v>448.025195</v>
      </c>
      <c r="E185" s="1" t="s">
        <v>8</v>
      </c>
      <c r="F185" s="1"/>
      <c r="G185" s="1"/>
      <c r="H185" s="1"/>
      <c r="I185" s="6"/>
      <c r="J185" s="6"/>
    </row>
    <row r="186" spans="1:10" hidden="1" x14ac:dyDescent="0.25">
      <c r="A186" s="1">
        <v>2449</v>
      </c>
      <c r="B186" s="1" t="s">
        <v>3</v>
      </c>
      <c r="C186" s="1">
        <v>0</v>
      </c>
      <c r="D186" s="1">
        <v>382.85308099999997</v>
      </c>
      <c r="E186" s="1" t="s">
        <v>8</v>
      </c>
      <c r="F186" s="1"/>
      <c r="G186" s="1"/>
      <c r="H186" s="1"/>
      <c r="I186" s="6"/>
      <c r="J186" s="6"/>
    </row>
    <row r="187" spans="1:10" hidden="1" x14ac:dyDescent="0.25">
      <c r="A187" s="1">
        <v>2450</v>
      </c>
      <c r="B187" s="1" t="s">
        <v>3</v>
      </c>
      <c r="C187" s="1">
        <v>0</v>
      </c>
      <c r="D187" s="1">
        <v>219.94576599999999</v>
      </c>
      <c r="E187" s="1" t="s">
        <v>8</v>
      </c>
      <c r="F187" s="1"/>
      <c r="G187" s="1"/>
      <c r="H187" s="1"/>
      <c r="I187" s="6"/>
      <c r="J187" s="6"/>
    </row>
    <row r="188" spans="1:10" hidden="1" x14ac:dyDescent="0.25">
      <c r="A188" s="1">
        <v>2451</v>
      </c>
      <c r="B188" s="1" t="s">
        <v>3</v>
      </c>
      <c r="C188" s="1">
        <v>0</v>
      </c>
      <c r="D188" s="1">
        <v>328.146658</v>
      </c>
      <c r="E188" s="1" t="s">
        <v>8</v>
      </c>
      <c r="F188" s="1"/>
      <c r="G188" s="1"/>
      <c r="H188" s="1"/>
      <c r="I188" s="6"/>
      <c r="J188" s="6"/>
    </row>
    <row r="189" spans="1:10" hidden="1" x14ac:dyDescent="0.25">
      <c r="A189" s="1">
        <v>2452</v>
      </c>
      <c r="B189" s="1" t="s">
        <v>3</v>
      </c>
      <c r="C189" s="1">
        <v>0</v>
      </c>
      <c r="D189" s="1">
        <v>366.441373</v>
      </c>
      <c r="E189" s="1" t="s">
        <v>8</v>
      </c>
      <c r="F189" s="1"/>
      <c r="G189" s="1"/>
      <c r="H189" s="1"/>
      <c r="I189" s="6"/>
      <c r="J189" s="6"/>
    </row>
    <row r="190" spans="1:10" hidden="1" x14ac:dyDescent="0.25">
      <c r="A190" s="1">
        <v>2453</v>
      </c>
      <c r="B190" s="1" t="s">
        <v>3</v>
      </c>
      <c r="C190" s="1">
        <v>0</v>
      </c>
      <c r="D190" s="1">
        <v>436.51143000000002</v>
      </c>
      <c r="E190" s="1" t="s">
        <v>8</v>
      </c>
      <c r="F190" s="1"/>
      <c r="G190" s="1"/>
      <c r="H190" s="1"/>
      <c r="I190" s="6"/>
      <c r="J190" s="6"/>
    </row>
    <row r="191" spans="1:10" hidden="1" x14ac:dyDescent="0.25">
      <c r="A191" s="1">
        <v>2454</v>
      </c>
      <c r="B191" s="1" t="s">
        <v>3</v>
      </c>
      <c r="C191" s="1">
        <v>0</v>
      </c>
      <c r="D191" s="1">
        <v>350.77565099999998</v>
      </c>
      <c r="E191" s="1" t="s">
        <v>8</v>
      </c>
      <c r="F191" s="1"/>
      <c r="G191" s="1"/>
      <c r="H191" s="1"/>
      <c r="I191" s="6"/>
      <c r="J191" s="6"/>
    </row>
    <row r="192" spans="1:10" hidden="1" x14ac:dyDescent="0.25">
      <c r="A192" s="1">
        <v>2455</v>
      </c>
      <c r="B192" s="1" t="s">
        <v>3</v>
      </c>
      <c r="C192" s="1">
        <v>0</v>
      </c>
      <c r="D192" s="1">
        <v>244.60051899999999</v>
      </c>
      <c r="E192" s="1" t="s">
        <v>8</v>
      </c>
      <c r="F192" s="1"/>
      <c r="G192" s="1"/>
      <c r="H192" s="1"/>
      <c r="I192" s="6"/>
      <c r="J192" s="6"/>
    </row>
    <row r="193" spans="1:10" hidden="1" x14ac:dyDescent="0.25">
      <c r="A193" s="1">
        <v>2456</v>
      </c>
      <c r="B193" s="1" t="s">
        <v>3</v>
      </c>
      <c r="C193" s="1">
        <v>0</v>
      </c>
      <c r="D193" s="1">
        <v>375.87668300000001</v>
      </c>
      <c r="E193" s="1" t="s">
        <v>8</v>
      </c>
      <c r="F193" s="1"/>
      <c r="G193" s="1"/>
      <c r="H193" s="1"/>
      <c r="I193" s="6"/>
      <c r="J193" s="6"/>
    </row>
    <row r="194" spans="1:10" hidden="1" x14ac:dyDescent="0.25">
      <c r="A194" s="1">
        <v>2457</v>
      </c>
      <c r="B194" s="1" t="s">
        <v>3</v>
      </c>
      <c r="C194" s="1">
        <v>0</v>
      </c>
      <c r="D194" s="1">
        <v>8.7615160000000003</v>
      </c>
      <c r="E194" s="1" t="s">
        <v>8</v>
      </c>
      <c r="F194" s="1"/>
      <c r="G194" s="1"/>
      <c r="H194" s="1"/>
      <c r="I194" s="6"/>
      <c r="J194" s="6"/>
    </row>
    <row r="195" spans="1:10" hidden="1" x14ac:dyDescent="0.25">
      <c r="A195" s="1">
        <v>2458</v>
      </c>
      <c r="B195" s="1" t="s">
        <v>3</v>
      </c>
      <c r="C195" s="1">
        <v>0</v>
      </c>
      <c r="D195" s="1">
        <v>521.06188999999995</v>
      </c>
      <c r="E195" s="1" t="s">
        <v>8</v>
      </c>
      <c r="F195" s="1"/>
      <c r="G195" s="1"/>
      <c r="H195" s="1"/>
      <c r="I195" s="6"/>
      <c r="J195" s="6"/>
    </row>
    <row r="196" spans="1:10" hidden="1" x14ac:dyDescent="0.25">
      <c r="A196" s="1">
        <v>2459</v>
      </c>
      <c r="B196" s="1" t="s">
        <v>3</v>
      </c>
      <c r="C196" s="1">
        <v>0</v>
      </c>
      <c r="D196" s="1">
        <v>697.79041500000005</v>
      </c>
      <c r="E196" s="1" t="s">
        <v>8</v>
      </c>
      <c r="F196" s="1"/>
      <c r="G196" s="1"/>
      <c r="H196" s="1"/>
      <c r="I196" s="6"/>
      <c r="J196" s="6"/>
    </row>
    <row r="197" spans="1:10" hidden="1" x14ac:dyDescent="0.25">
      <c r="A197" s="1">
        <v>2460</v>
      </c>
      <c r="B197" s="1" t="s">
        <v>3</v>
      </c>
      <c r="C197" s="1">
        <v>0</v>
      </c>
      <c r="D197" s="1">
        <v>1308.1836900000001</v>
      </c>
      <c r="E197" s="1" t="s">
        <v>8</v>
      </c>
      <c r="F197" s="1"/>
      <c r="G197" s="1"/>
      <c r="H197" s="1"/>
      <c r="I197" s="6"/>
      <c r="J197" s="6"/>
    </row>
    <row r="198" spans="1:10" hidden="1" x14ac:dyDescent="0.25">
      <c r="A198" s="1">
        <v>2463</v>
      </c>
      <c r="B198" s="1" t="s">
        <v>3</v>
      </c>
      <c r="C198" s="1">
        <v>0</v>
      </c>
      <c r="D198" s="1">
        <v>226.76246599999999</v>
      </c>
      <c r="E198" s="1" t="s">
        <v>8</v>
      </c>
      <c r="F198" s="1"/>
      <c r="G198" s="1"/>
      <c r="H198" s="1"/>
      <c r="I198" s="6"/>
      <c r="J198" s="6"/>
    </row>
    <row r="199" spans="1:10" hidden="1" x14ac:dyDescent="0.25">
      <c r="A199" s="1">
        <v>2464</v>
      </c>
      <c r="B199" s="1" t="s">
        <v>3</v>
      </c>
      <c r="C199" s="1">
        <v>0</v>
      </c>
      <c r="D199" s="1">
        <v>61.770327000000002</v>
      </c>
      <c r="E199" s="1" t="s">
        <v>8</v>
      </c>
      <c r="F199" s="1"/>
      <c r="G199" s="1"/>
      <c r="H199" s="1"/>
      <c r="I199" s="6"/>
      <c r="J199" s="6"/>
    </row>
    <row r="200" spans="1:10" hidden="1" x14ac:dyDescent="0.25">
      <c r="A200" s="1">
        <v>2465</v>
      </c>
      <c r="B200" s="1" t="s">
        <v>3</v>
      </c>
      <c r="C200" s="1">
        <v>0</v>
      </c>
      <c r="D200" s="1">
        <v>209.05409800000001</v>
      </c>
      <c r="E200" s="1" t="s">
        <v>8</v>
      </c>
      <c r="F200" s="1"/>
      <c r="G200" s="1"/>
      <c r="H200" s="1"/>
      <c r="I200" s="6"/>
      <c r="J200" s="6"/>
    </row>
    <row r="201" spans="1:10" hidden="1" x14ac:dyDescent="0.25">
      <c r="A201" s="1">
        <v>2466</v>
      </c>
      <c r="B201" s="1" t="s">
        <v>3</v>
      </c>
      <c r="C201" s="1">
        <v>0</v>
      </c>
      <c r="D201" s="1">
        <v>313.52129200000002</v>
      </c>
      <c r="E201" s="1" t="s">
        <v>8</v>
      </c>
      <c r="F201" s="1"/>
      <c r="G201" s="1"/>
      <c r="H201" s="1"/>
      <c r="I201" s="6"/>
      <c r="J201" s="6"/>
    </row>
    <row r="202" spans="1:10" hidden="1" x14ac:dyDescent="0.25">
      <c r="A202" s="1">
        <v>2467</v>
      </c>
      <c r="B202" s="1" t="s">
        <v>3</v>
      </c>
      <c r="C202" s="1">
        <v>0</v>
      </c>
      <c r="D202" s="1">
        <v>286.08998200000002</v>
      </c>
      <c r="E202" s="1" t="s">
        <v>8</v>
      </c>
      <c r="F202" s="1"/>
      <c r="G202" s="1"/>
      <c r="H202" s="1"/>
      <c r="I202" s="6"/>
      <c r="J202" s="6"/>
    </row>
    <row r="203" spans="1:10" hidden="1" x14ac:dyDescent="0.25">
      <c r="A203" s="1">
        <v>2468</v>
      </c>
      <c r="B203" s="1" t="s">
        <v>3</v>
      </c>
      <c r="C203" s="1">
        <v>0</v>
      </c>
      <c r="D203" s="1">
        <v>383.48671000000002</v>
      </c>
      <c r="E203" s="1" t="s">
        <v>8</v>
      </c>
      <c r="F203" s="1"/>
      <c r="G203" s="1"/>
      <c r="H203" s="1"/>
      <c r="I203" s="6"/>
      <c r="J203" s="6"/>
    </row>
    <row r="204" spans="1:10" hidden="1" x14ac:dyDescent="0.25">
      <c r="A204" s="1">
        <v>2469</v>
      </c>
      <c r="B204" s="1" t="s">
        <v>3</v>
      </c>
      <c r="C204" s="1">
        <v>0</v>
      </c>
      <c r="D204" s="1">
        <v>533.63002900000004</v>
      </c>
      <c r="E204" s="1" t="s">
        <v>8</v>
      </c>
      <c r="F204" s="1"/>
      <c r="G204" s="1"/>
      <c r="H204" s="1"/>
      <c r="I204" s="6"/>
      <c r="J204" s="6"/>
    </row>
    <row r="205" spans="1:10" hidden="1" x14ac:dyDescent="0.25">
      <c r="A205" s="1">
        <v>2470</v>
      </c>
      <c r="B205" s="1" t="s">
        <v>3</v>
      </c>
      <c r="C205" s="1">
        <v>0</v>
      </c>
      <c r="D205" s="1">
        <v>168.65583100000001</v>
      </c>
      <c r="E205" s="1" t="s">
        <v>8</v>
      </c>
      <c r="F205" s="1"/>
      <c r="G205" s="1"/>
      <c r="H205" s="1"/>
      <c r="I205" s="6"/>
      <c r="J205" s="6"/>
    </row>
    <row r="206" spans="1:10" hidden="1" x14ac:dyDescent="0.25">
      <c r="A206" s="1">
        <v>2471</v>
      </c>
      <c r="B206" s="1" t="s">
        <v>3</v>
      </c>
      <c r="C206" s="1">
        <v>0</v>
      </c>
      <c r="D206" s="1">
        <v>324.49661700000001</v>
      </c>
      <c r="E206" s="1" t="s">
        <v>8</v>
      </c>
      <c r="F206" s="1"/>
      <c r="G206" s="1"/>
      <c r="H206" s="1"/>
      <c r="I206" s="6"/>
      <c r="J206" s="6"/>
    </row>
    <row r="207" spans="1:10" hidden="1" x14ac:dyDescent="0.25">
      <c r="A207" s="1">
        <v>2472</v>
      </c>
      <c r="B207" s="1" t="s">
        <v>3</v>
      </c>
      <c r="C207" s="1">
        <v>0</v>
      </c>
      <c r="D207" s="1">
        <v>227.65922599999999</v>
      </c>
      <c r="E207" s="1" t="s">
        <v>8</v>
      </c>
      <c r="F207" s="1"/>
      <c r="G207" s="1"/>
      <c r="H207" s="1"/>
      <c r="I207" s="6"/>
      <c r="J207" s="6"/>
    </row>
    <row r="208" spans="1:10" hidden="1" x14ac:dyDescent="0.25">
      <c r="A208" s="1">
        <v>2473</v>
      </c>
      <c r="B208" s="1" t="s">
        <v>3</v>
      </c>
      <c r="C208" s="1">
        <v>0</v>
      </c>
      <c r="D208" s="1">
        <v>165.61999299999999</v>
      </c>
      <c r="E208" s="1" t="s">
        <v>8</v>
      </c>
      <c r="F208" s="1"/>
      <c r="G208" s="1"/>
      <c r="H208" s="1"/>
      <c r="I208" s="6"/>
      <c r="J208" s="6"/>
    </row>
    <row r="209" spans="1:13" hidden="1" x14ac:dyDescent="0.25">
      <c r="A209" s="1">
        <v>2474</v>
      </c>
      <c r="B209" s="1" t="s">
        <v>3</v>
      </c>
      <c r="C209" s="1">
        <v>0</v>
      </c>
      <c r="D209" s="1">
        <v>465.42571800000002</v>
      </c>
      <c r="E209" s="1" t="s">
        <v>8</v>
      </c>
      <c r="F209" s="1"/>
      <c r="G209" s="1"/>
      <c r="H209" s="1"/>
      <c r="I209" s="6"/>
      <c r="J209" s="6"/>
    </row>
    <row r="210" spans="1:13" hidden="1" x14ac:dyDescent="0.25">
      <c r="A210" s="1">
        <v>2483</v>
      </c>
      <c r="B210" s="1" t="s">
        <v>3</v>
      </c>
      <c r="C210" s="1">
        <v>0</v>
      </c>
      <c r="D210" s="1">
        <v>1168.4814200000001</v>
      </c>
      <c r="E210" s="1" t="s">
        <v>8</v>
      </c>
      <c r="F210" s="1"/>
      <c r="G210" s="1"/>
      <c r="H210" s="1"/>
      <c r="I210" s="6"/>
      <c r="J210" s="6"/>
    </row>
    <row r="211" spans="1:13" hidden="1" x14ac:dyDescent="0.25">
      <c r="A211" s="1">
        <v>2484</v>
      </c>
      <c r="B211" s="1" t="s">
        <v>3</v>
      </c>
      <c r="C211" s="1">
        <v>0</v>
      </c>
      <c r="D211" s="1">
        <v>333.01337899999999</v>
      </c>
      <c r="E211" s="1" t="s">
        <v>8</v>
      </c>
      <c r="F211" s="1"/>
      <c r="G211" s="1"/>
      <c r="H211" s="1"/>
      <c r="I211" s="6"/>
      <c r="J211" s="6"/>
    </row>
    <row r="212" spans="1:13" hidden="1" x14ac:dyDescent="0.25">
      <c r="A212" s="1">
        <v>2485</v>
      </c>
      <c r="B212" s="1" t="s">
        <v>3</v>
      </c>
      <c r="C212" s="1">
        <v>0</v>
      </c>
      <c r="D212" s="1">
        <v>313.26885299999998</v>
      </c>
      <c r="E212" s="1" t="s">
        <v>8</v>
      </c>
      <c r="F212" s="1"/>
      <c r="G212" s="1"/>
      <c r="H212" s="1"/>
      <c r="I212" s="6"/>
      <c r="J212" s="6"/>
    </row>
    <row r="213" spans="1:13" hidden="1" x14ac:dyDescent="0.25">
      <c r="A213" s="1">
        <v>2486</v>
      </c>
      <c r="B213" s="1" t="s">
        <v>3</v>
      </c>
      <c r="C213" s="1">
        <v>0</v>
      </c>
      <c r="D213" s="1">
        <v>711.56610799999999</v>
      </c>
      <c r="E213" s="1" t="s">
        <v>8</v>
      </c>
      <c r="F213" s="1"/>
      <c r="G213" s="1"/>
      <c r="H213" s="1"/>
      <c r="I213" s="6"/>
      <c r="J213" s="6"/>
    </row>
    <row r="214" spans="1:13" x14ac:dyDescent="0.25">
      <c r="A214" s="1">
        <v>2203</v>
      </c>
      <c r="B214" s="1" t="s">
        <v>3</v>
      </c>
      <c r="C214" s="1">
        <v>0</v>
      </c>
      <c r="D214" s="1">
        <v>1717.934383</v>
      </c>
      <c r="E214" s="1" t="s">
        <v>9</v>
      </c>
      <c r="F214" s="74">
        <f>K214</f>
        <v>24587.151515151516</v>
      </c>
      <c r="G214" s="59">
        <f>(D214*1.8)/F214</f>
        <v>0.12576820407579223</v>
      </c>
      <c r="H214" s="1" t="str">
        <f>IF(G214&gt;2,"Tinggi",IF(AND(G214&gt;1.8,G214&lt;2),"Sedang",IF(AND(G214&gt;0,G214&lt;1.8),"Rendah","Rendah")))</f>
        <v>Rendah</v>
      </c>
      <c r="I214" s="6"/>
      <c r="J214" s="6"/>
      <c r="K214" s="74">
        <f>SUM(L214:M214)</f>
        <v>24587.151515151516</v>
      </c>
      <c r="L214" s="74">
        <f>M214/33</f>
        <v>723.15151515151513</v>
      </c>
      <c r="M214" s="1">
        <f>152*157</f>
        <v>23864</v>
      </c>
    </row>
    <row r="215" spans="1:13" x14ac:dyDescent="0.25">
      <c r="A215" s="1">
        <v>2204</v>
      </c>
      <c r="B215" s="1" t="s">
        <v>3</v>
      </c>
      <c r="C215" s="1">
        <v>0</v>
      </c>
      <c r="D215" s="1">
        <v>1121.9286870000001</v>
      </c>
      <c r="E215" s="1" t="s">
        <v>9</v>
      </c>
      <c r="F215" s="74">
        <f t="shared" ref="F215:F272" si="0">K215</f>
        <v>1125.090909090909</v>
      </c>
      <c r="G215" s="59">
        <f t="shared" ref="G215:G272" si="1">(D215*1.8)/F215</f>
        <v>1.7949408534744671</v>
      </c>
      <c r="H215" s="1" t="str">
        <f t="shared" ref="H215:H272" si="2">IF(G215&gt;2,"Tinggi",IF(AND(G215&gt;1.8,G215&lt;2),"Sedang",IF(AND(G215&gt;0,G215&lt;1.8),"Rendah","Rendah")))</f>
        <v>Rendah</v>
      </c>
      <c r="I215" s="6"/>
      <c r="J215" s="6"/>
      <c r="K215" s="74">
        <f t="shared" ref="K215:K272" si="3">SUM(L215:M215)</f>
        <v>1125.090909090909</v>
      </c>
      <c r="L215" s="74">
        <f t="shared" ref="L215:L272" si="4">M215/33</f>
        <v>33.090909090909093</v>
      </c>
      <c r="M215" s="1">
        <f>39*28</f>
        <v>1092</v>
      </c>
    </row>
    <row r="216" spans="1:13" x14ac:dyDescent="0.25">
      <c r="A216" s="1">
        <v>2205</v>
      </c>
      <c r="B216" s="1" t="s">
        <v>3</v>
      </c>
      <c r="C216" s="1">
        <v>0</v>
      </c>
      <c r="D216" s="1">
        <v>70.684365</v>
      </c>
      <c r="E216" s="1" t="s">
        <v>9</v>
      </c>
      <c r="F216" s="74">
        <f t="shared" si="0"/>
        <v>757.27272727272725</v>
      </c>
      <c r="G216" s="59">
        <f t="shared" si="1"/>
        <v>0.16801325654261706</v>
      </c>
      <c r="H216" s="1" t="str">
        <f t="shared" si="2"/>
        <v>Rendah</v>
      </c>
      <c r="I216" s="6"/>
      <c r="J216" s="6"/>
      <c r="K216" s="74">
        <f t="shared" si="3"/>
        <v>757.27272727272725</v>
      </c>
      <c r="L216" s="74">
        <f t="shared" si="4"/>
        <v>22.272727272727273</v>
      </c>
      <c r="M216" s="1">
        <f>49*15</f>
        <v>735</v>
      </c>
    </row>
    <row r="217" spans="1:13" x14ac:dyDescent="0.25">
      <c r="A217" s="1">
        <v>2206</v>
      </c>
      <c r="B217" s="1" t="s">
        <v>3</v>
      </c>
      <c r="C217" s="1">
        <v>0</v>
      </c>
      <c r="D217" s="1">
        <v>200.979251</v>
      </c>
      <c r="E217" s="1" t="s">
        <v>9</v>
      </c>
      <c r="F217" s="74">
        <f t="shared" si="0"/>
        <v>964.36363636363637</v>
      </c>
      <c r="G217" s="59">
        <f t="shared" si="1"/>
        <v>0.3751309549208145</v>
      </c>
      <c r="H217" s="1" t="str">
        <f t="shared" si="2"/>
        <v>Rendah</v>
      </c>
      <c r="I217" s="6"/>
      <c r="J217" s="6"/>
      <c r="K217" s="74">
        <f t="shared" si="3"/>
        <v>964.36363636363637</v>
      </c>
      <c r="L217" s="74">
        <f t="shared" si="4"/>
        <v>28.363636363636363</v>
      </c>
      <c r="M217" s="1">
        <f>39*24</f>
        <v>936</v>
      </c>
    </row>
    <row r="218" spans="1:13" x14ac:dyDescent="0.25">
      <c r="A218" s="1">
        <v>2268</v>
      </c>
      <c r="B218" s="1" t="s">
        <v>3</v>
      </c>
      <c r="C218" s="1">
        <v>0</v>
      </c>
      <c r="D218" s="1">
        <v>677.06473600000004</v>
      </c>
      <c r="E218" s="1" t="s">
        <v>9</v>
      </c>
      <c r="F218" s="74">
        <f t="shared" si="0"/>
        <v>778.90909090909088</v>
      </c>
      <c r="G218" s="59">
        <f t="shared" si="1"/>
        <v>1.564645398319328</v>
      </c>
      <c r="H218" s="1" t="str">
        <f t="shared" si="2"/>
        <v>Rendah</v>
      </c>
      <c r="I218" s="6"/>
      <c r="J218" s="6"/>
      <c r="K218" s="74">
        <f t="shared" si="3"/>
        <v>778.90909090909088</v>
      </c>
      <c r="L218" s="74">
        <f t="shared" si="4"/>
        <v>22.90909090909091</v>
      </c>
      <c r="M218" s="1">
        <f>36*21</f>
        <v>756</v>
      </c>
    </row>
    <row r="219" spans="1:13" x14ac:dyDescent="0.25">
      <c r="A219" s="1">
        <v>2270</v>
      </c>
      <c r="B219" s="1" t="s">
        <v>3</v>
      </c>
      <c r="C219" s="1">
        <v>0</v>
      </c>
      <c r="D219" s="1">
        <v>526.96992999999998</v>
      </c>
      <c r="E219" s="1" t="s">
        <v>9</v>
      </c>
      <c r="F219" s="74">
        <f t="shared" si="0"/>
        <v>748</v>
      </c>
      <c r="G219" s="59">
        <f t="shared" si="1"/>
        <v>1.2681094572192513</v>
      </c>
      <c r="H219" s="1" t="str">
        <f t="shared" si="2"/>
        <v>Rendah</v>
      </c>
      <c r="I219" s="6"/>
      <c r="J219" s="6"/>
      <c r="K219" s="74">
        <f t="shared" si="3"/>
        <v>748</v>
      </c>
      <c r="L219" s="74">
        <f t="shared" si="4"/>
        <v>22</v>
      </c>
      <c r="M219" s="1">
        <f>33*22</f>
        <v>726</v>
      </c>
    </row>
    <row r="220" spans="1:13" x14ac:dyDescent="0.25">
      <c r="A220" s="1">
        <v>2271</v>
      </c>
      <c r="B220" s="1" t="s">
        <v>3</v>
      </c>
      <c r="C220" s="1">
        <v>0</v>
      </c>
      <c r="D220" s="1">
        <v>708.36205199999995</v>
      </c>
      <c r="E220" s="1" t="s">
        <v>9</v>
      </c>
      <c r="F220" s="74">
        <f t="shared" si="0"/>
        <v>700.60606060606062</v>
      </c>
      <c r="G220" s="59">
        <f t="shared" si="1"/>
        <v>1.8199267252941174</v>
      </c>
      <c r="H220" s="1" t="str">
        <f t="shared" si="2"/>
        <v>Sedang</v>
      </c>
      <c r="I220" s="6"/>
      <c r="J220" s="6"/>
      <c r="K220" s="74">
        <f t="shared" si="3"/>
        <v>700.60606060606062</v>
      </c>
      <c r="L220" s="74">
        <f t="shared" si="4"/>
        <v>20.606060606060606</v>
      </c>
      <c r="M220" s="1">
        <f>34*20</f>
        <v>680</v>
      </c>
    </row>
    <row r="221" spans="1:13" x14ac:dyDescent="0.25">
      <c r="A221" s="1">
        <v>2274</v>
      </c>
      <c r="B221" s="1" t="s">
        <v>3</v>
      </c>
      <c r="C221" s="1">
        <v>0</v>
      </c>
      <c r="D221" s="1">
        <v>567.34012399999995</v>
      </c>
      <c r="E221" s="1" t="s">
        <v>9</v>
      </c>
      <c r="F221" s="74">
        <f t="shared" si="0"/>
        <v>1875.1515151515152</v>
      </c>
      <c r="G221" s="59">
        <f t="shared" si="1"/>
        <v>0.5446025107563025</v>
      </c>
      <c r="H221" s="1" t="str">
        <f t="shared" si="2"/>
        <v>Rendah</v>
      </c>
      <c r="I221" s="6"/>
      <c r="J221" s="6"/>
      <c r="K221" s="74">
        <f t="shared" si="3"/>
        <v>1875.1515151515152</v>
      </c>
      <c r="L221" s="74">
        <f t="shared" si="4"/>
        <v>55.151515151515149</v>
      </c>
      <c r="M221" s="1">
        <f>35*52</f>
        <v>1820</v>
      </c>
    </row>
    <row r="222" spans="1:13" x14ac:dyDescent="0.25">
      <c r="A222" s="1">
        <v>2278</v>
      </c>
      <c r="B222" s="1" t="s">
        <v>3</v>
      </c>
      <c r="C222" s="1">
        <v>0</v>
      </c>
      <c r="D222" s="1">
        <v>467.15395699999999</v>
      </c>
      <c r="E222" s="1" t="s">
        <v>9</v>
      </c>
      <c r="F222" s="74">
        <f t="shared" si="0"/>
        <v>758.30303030303025</v>
      </c>
      <c r="G222" s="59">
        <f t="shared" si="1"/>
        <v>1.1088932642982738</v>
      </c>
      <c r="H222" s="1" t="str">
        <f t="shared" si="2"/>
        <v>Rendah</v>
      </c>
      <c r="I222" s="6"/>
      <c r="J222" s="6"/>
      <c r="K222" s="74">
        <f t="shared" si="3"/>
        <v>758.30303030303025</v>
      </c>
      <c r="L222" s="74">
        <f t="shared" si="4"/>
        <v>22.303030303030305</v>
      </c>
      <c r="M222" s="1">
        <f>32*23</f>
        <v>736</v>
      </c>
    </row>
    <row r="223" spans="1:13" x14ac:dyDescent="0.25">
      <c r="A223" s="1">
        <v>2279</v>
      </c>
      <c r="B223" s="1" t="s">
        <v>3</v>
      </c>
      <c r="C223" s="1">
        <v>0</v>
      </c>
      <c r="D223" s="1">
        <v>553.42222600000002</v>
      </c>
      <c r="E223" s="1" t="s">
        <v>9</v>
      </c>
      <c r="F223" s="74">
        <f t="shared" si="0"/>
        <v>500.72727272727275</v>
      </c>
      <c r="G223" s="59">
        <f t="shared" si="1"/>
        <v>1.989426302614379</v>
      </c>
      <c r="H223" s="1" t="str">
        <f t="shared" si="2"/>
        <v>Sedang</v>
      </c>
      <c r="I223" s="6"/>
      <c r="J223" s="6"/>
      <c r="K223" s="74">
        <f t="shared" si="3"/>
        <v>500.72727272727275</v>
      </c>
      <c r="L223" s="74">
        <f t="shared" si="4"/>
        <v>14.727272727272727</v>
      </c>
      <c r="M223" s="1">
        <f>27*18</f>
        <v>486</v>
      </c>
    </row>
    <row r="224" spans="1:13" x14ac:dyDescent="0.25">
      <c r="A224" s="1">
        <v>2281</v>
      </c>
      <c r="B224" s="1" t="s">
        <v>3</v>
      </c>
      <c r="C224" s="1">
        <v>0</v>
      </c>
      <c r="D224" s="1">
        <v>517.45665199999996</v>
      </c>
      <c r="E224" s="1" t="s">
        <v>9</v>
      </c>
      <c r="F224" s="74">
        <f t="shared" si="0"/>
        <v>670.72727272727275</v>
      </c>
      <c r="G224" s="59">
        <f t="shared" si="1"/>
        <v>1.3886746692328544</v>
      </c>
      <c r="H224" s="1" t="str">
        <f t="shared" si="2"/>
        <v>Rendah</v>
      </c>
      <c r="I224" s="6"/>
      <c r="J224" s="6"/>
      <c r="K224" s="74">
        <f t="shared" si="3"/>
        <v>670.72727272727275</v>
      </c>
      <c r="L224" s="74">
        <f t="shared" si="4"/>
        <v>19.727272727272727</v>
      </c>
      <c r="M224" s="1">
        <f>31*21</f>
        <v>651</v>
      </c>
    </row>
    <row r="225" spans="1:13" x14ac:dyDescent="0.25">
      <c r="A225" s="1">
        <v>2301</v>
      </c>
      <c r="B225" s="1" t="s">
        <v>3</v>
      </c>
      <c r="C225" s="1">
        <v>0</v>
      </c>
      <c r="D225" s="1">
        <v>168.27990600000001</v>
      </c>
      <c r="E225" s="1" t="s">
        <v>9</v>
      </c>
      <c r="F225" s="74">
        <f t="shared" si="0"/>
        <v>626.42424242424238</v>
      </c>
      <c r="G225" s="59">
        <f t="shared" si="1"/>
        <v>0.48354423453947376</v>
      </c>
      <c r="H225" s="1" t="str">
        <f t="shared" si="2"/>
        <v>Rendah</v>
      </c>
      <c r="I225" s="6"/>
      <c r="J225" s="6"/>
      <c r="K225" s="74">
        <f t="shared" si="3"/>
        <v>626.42424242424238</v>
      </c>
      <c r="L225" s="74">
        <f t="shared" si="4"/>
        <v>18.424242424242426</v>
      </c>
      <c r="M225" s="1">
        <f>32*19</f>
        <v>608</v>
      </c>
    </row>
    <row r="226" spans="1:13" x14ac:dyDescent="0.25">
      <c r="A226" s="1">
        <v>2302</v>
      </c>
      <c r="B226" s="1" t="s">
        <v>3</v>
      </c>
      <c r="C226" s="1">
        <v>0</v>
      </c>
      <c r="D226" s="1">
        <v>654.05596800000001</v>
      </c>
      <c r="E226" s="1" t="s">
        <v>9</v>
      </c>
      <c r="F226" s="74">
        <f t="shared" si="0"/>
        <v>923.15151515151513</v>
      </c>
      <c r="G226" s="59">
        <f t="shared" si="1"/>
        <v>1.2753060825630251</v>
      </c>
      <c r="H226" s="1" t="str">
        <f t="shared" si="2"/>
        <v>Rendah</v>
      </c>
      <c r="I226" s="6"/>
      <c r="J226" s="6"/>
      <c r="K226" s="74">
        <f t="shared" si="3"/>
        <v>923.15151515151513</v>
      </c>
      <c r="L226" s="74">
        <f t="shared" si="4"/>
        <v>27.151515151515152</v>
      </c>
      <c r="M226" s="1">
        <f>28*32</f>
        <v>896</v>
      </c>
    </row>
    <row r="227" spans="1:13" x14ac:dyDescent="0.25">
      <c r="A227" s="1">
        <v>2303</v>
      </c>
      <c r="B227" s="1" t="s">
        <v>3</v>
      </c>
      <c r="C227" s="1">
        <v>0</v>
      </c>
      <c r="D227" s="1">
        <v>50.963363999999999</v>
      </c>
      <c r="E227" s="1" t="s">
        <v>9</v>
      </c>
      <c r="F227" s="74">
        <f t="shared" si="0"/>
        <v>901.5151515151515</v>
      </c>
      <c r="G227" s="59">
        <f t="shared" si="1"/>
        <v>0.10175542257478992</v>
      </c>
      <c r="H227" s="1" t="str">
        <f t="shared" si="2"/>
        <v>Rendah</v>
      </c>
      <c r="I227" s="6"/>
      <c r="J227" s="6"/>
      <c r="K227" s="74">
        <f t="shared" si="3"/>
        <v>901.5151515151515</v>
      </c>
      <c r="L227" s="74">
        <f t="shared" si="4"/>
        <v>26.515151515151516</v>
      </c>
      <c r="M227" s="1">
        <f>35*25</f>
        <v>875</v>
      </c>
    </row>
    <row r="228" spans="1:13" x14ac:dyDescent="0.25">
      <c r="A228" s="1">
        <v>2304</v>
      </c>
      <c r="B228" s="1" t="s">
        <v>3</v>
      </c>
      <c r="C228" s="1">
        <v>0</v>
      </c>
      <c r="D228" s="1">
        <v>104.116472</v>
      </c>
      <c r="E228" s="1" t="s">
        <v>9</v>
      </c>
      <c r="F228" s="74">
        <f t="shared" si="0"/>
        <v>724.30303030303025</v>
      </c>
      <c r="G228" s="59">
        <f t="shared" si="1"/>
        <v>0.25874480950548073</v>
      </c>
      <c r="H228" s="1" t="str">
        <f t="shared" si="2"/>
        <v>Rendah</v>
      </c>
      <c r="I228" s="6"/>
      <c r="J228" s="6"/>
      <c r="K228" s="74">
        <f t="shared" si="3"/>
        <v>724.30303030303025</v>
      </c>
      <c r="L228" s="74">
        <f t="shared" si="4"/>
        <v>21.303030303030305</v>
      </c>
      <c r="M228" s="1">
        <f>37*19</f>
        <v>703</v>
      </c>
    </row>
    <row r="229" spans="1:13" x14ac:dyDescent="0.25">
      <c r="A229" s="1">
        <v>2306</v>
      </c>
      <c r="B229" s="1" t="s">
        <v>3</v>
      </c>
      <c r="C229" s="1">
        <v>0</v>
      </c>
      <c r="D229" s="1">
        <v>242.145982</v>
      </c>
      <c r="E229" s="1" t="s">
        <v>9</v>
      </c>
      <c r="F229" s="74">
        <f t="shared" si="0"/>
        <v>862.36363636363637</v>
      </c>
      <c r="G229" s="59">
        <f t="shared" si="1"/>
        <v>0.50542804592030366</v>
      </c>
      <c r="H229" s="1" t="str">
        <f t="shared" si="2"/>
        <v>Rendah</v>
      </c>
      <c r="I229" s="6"/>
      <c r="J229" s="6"/>
      <c r="K229" s="74">
        <f t="shared" si="3"/>
        <v>862.36363636363637</v>
      </c>
      <c r="L229" s="74">
        <f t="shared" si="4"/>
        <v>25.363636363636363</v>
      </c>
      <c r="M229" s="1">
        <f>27*31</f>
        <v>837</v>
      </c>
    </row>
    <row r="230" spans="1:13" x14ac:dyDescent="0.25">
      <c r="A230" s="1">
        <v>2311</v>
      </c>
      <c r="B230" s="1" t="s">
        <v>3</v>
      </c>
      <c r="C230" s="1">
        <v>0</v>
      </c>
      <c r="D230" s="1">
        <v>1037.854898</v>
      </c>
      <c r="E230" s="1" t="s">
        <v>9</v>
      </c>
      <c r="F230" s="74">
        <f t="shared" si="0"/>
        <v>861.33333333333337</v>
      </c>
      <c r="G230" s="59">
        <f t="shared" si="1"/>
        <v>2.1688918147058827</v>
      </c>
      <c r="H230" s="1" t="str">
        <f t="shared" si="2"/>
        <v>Tinggi</v>
      </c>
      <c r="I230" s="6"/>
      <c r="J230" s="6"/>
      <c r="K230" s="74">
        <f t="shared" si="3"/>
        <v>861.33333333333337</v>
      </c>
      <c r="L230" s="74">
        <f t="shared" si="4"/>
        <v>25.333333333333332</v>
      </c>
      <c r="M230" s="1">
        <f>38*22</f>
        <v>836</v>
      </c>
    </row>
    <row r="231" spans="1:13" x14ac:dyDescent="0.25">
      <c r="A231" s="1">
        <v>2312</v>
      </c>
      <c r="B231" s="1" t="s">
        <v>3</v>
      </c>
      <c r="C231" s="1">
        <v>0</v>
      </c>
      <c r="D231" s="1">
        <v>147.99536800000001</v>
      </c>
      <c r="E231" s="1" t="s">
        <v>9</v>
      </c>
      <c r="F231" s="74">
        <f t="shared" si="0"/>
        <v>352.36363636363637</v>
      </c>
      <c r="G231" s="59">
        <f t="shared" si="1"/>
        <v>0.75601348978328176</v>
      </c>
      <c r="H231" s="1" t="str">
        <f t="shared" si="2"/>
        <v>Rendah</v>
      </c>
      <c r="I231" s="6"/>
      <c r="J231" s="6"/>
      <c r="K231" s="74">
        <f t="shared" si="3"/>
        <v>352.36363636363637</v>
      </c>
      <c r="L231" s="74">
        <f t="shared" si="4"/>
        <v>10.363636363636363</v>
      </c>
      <c r="M231" s="1">
        <f>18*19</f>
        <v>342</v>
      </c>
    </row>
    <row r="232" spans="1:13" x14ac:dyDescent="0.25">
      <c r="A232" s="1">
        <v>2313</v>
      </c>
      <c r="B232" s="1" t="s">
        <v>3</v>
      </c>
      <c r="C232" s="1">
        <v>0</v>
      </c>
      <c r="D232" s="1">
        <v>37.334864000000003</v>
      </c>
      <c r="E232" s="1" t="s">
        <v>9</v>
      </c>
      <c r="F232" s="74">
        <f t="shared" si="0"/>
        <v>259.63636363636363</v>
      </c>
      <c r="G232" s="59">
        <f t="shared" si="1"/>
        <v>0.25883414117647063</v>
      </c>
      <c r="H232" s="1" t="str">
        <f t="shared" si="2"/>
        <v>Rendah</v>
      </c>
      <c r="I232" s="6"/>
      <c r="J232" s="6"/>
      <c r="K232" s="74">
        <f t="shared" si="3"/>
        <v>259.63636363636363</v>
      </c>
      <c r="L232" s="74">
        <f t="shared" si="4"/>
        <v>7.6363636363636367</v>
      </c>
      <c r="M232" s="1">
        <f>14*18</f>
        <v>252</v>
      </c>
    </row>
    <row r="233" spans="1:13" x14ac:dyDescent="0.25">
      <c r="A233" s="1">
        <v>2356</v>
      </c>
      <c r="B233" s="1" t="s">
        <v>3</v>
      </c>
      <c r="C233" s="1">
        <v>0</v>
      </c>
      <c r="D233" s="1">
        <v>440.20742899999999</v>
      </c>
      <c r="E233" s="1" t="s">
        <v>9</v>
      </c>
      <c r="F233" s="74">
        <f t="shared" si="0"/>
        <v>395.63636363636363</v>
      </c>
      <c r="G233" s="59">
        <f t="shared" si="1"/>
        <v>2.0027819609834556</v>
      </c>
      <c r="H233" s="1" t="str">
        <f t="shared" si="2"/>
        <v>Tinggi</v>
      </c>
      <c r="I233" s="6"/>
      <c r="J233" s="6"/>
      <c r="K233" s="74">
        <f t="shared" si="3"/>
        <v>395.63636363636363</v>
      </c>
      <c r="L233" s="74">
        <f t="shared" si="4"/>
        <v>11.636363636363637</v>
      </c>
      <c r="M233" s="1">
        <f>16*24</f>
        <v>384</v>
      </c>
    </row>
    <row r="234" spans="1:13" x14ac:dyDescent="0.25">
      <c r="A234" s="1">
        <v>2358</v>
      </c>
      <c r="B234" s="1" t="s">
        <v>3</v>
      </c>
      <c r="C234" s="1">
        <v>0</v>
      </c>
      <c r="D234" s="1">
        <v>302.68247700000001</v>
      </c>
      <c r="E234" s="1" t="s">
        <v>9</v>
      </c>
      <c r="F234" s="74">
        <f t="shared" si="0"/>
        <v>1860.7272727272727</v>
      </c>
      <c r="G234" s="59">
        <f t="shared" si="1"/>
        <v>0.29280403774672659</v>
      </c>
      <c r="H234" s="1" t="str">
        <f t="shared" si="2"/>
        <v>Rendah</v>
      </c>
      <c r="I234" s="6"/>
      <c r="J234" s="6"/>
      <c r="K234" s="74">
        <f t="shared" si="3"/>
        <v>1860.7272727272727</v>
      </c>
      <c r="L234" s="74">
        <f t="shared" si="4"/>
        <v>54.727272727272727</v>
      </c>
      <c r="M234" s="1">
        <f>43*42</f>
        <v>1806</v>
      </c>
    </row>
    <row r="235" spans="1:13" x14ac:dyDescent="0.25">
      <c r="A235" s="1">
        <v>2360</v>
      </c>
      <c r="B235" s="1" t="s">
        <v>3</v>
      </c>
      <c r="C235" s="1">
        <v>0</v>
      </c>
      <c r="D235" s="1">
        <v>427.89449100000002</v>
      </c>
      <c r="E235" s="1" t="s">
        <v>9</v>
      </c>
      <c r="F235" s="74">
        <f t="shared" si="0"/>
        <v>1817.4545454545455</v>
      </c>
      <c r="G235" s="59">
        <f t="shared" si="1"/>
        <v>0.4237850601140456</v>
      </c>
      <c r="H235" s="1" t="str">
        <f t="shared" si="2"/>
        <v>Rendah</v>
      </c>
      <c r="I235" s="6"/>
      <c r="J235" s="6"/>
      <c r="K235" s="74">
        <f t="shared" si="3"/>
        <v>1817.4545454545455</v>
      </c>
      <c r="L235" s="74">
        <f t="shared" si="4"/>
        <v>53.454545454545453</v>
      </c>
      <c r="M235" s="1">
        <f>42*42</f>
        <v>1764</v>
      </c>
    </row>
    <row r="236" spans="1:13" x14ac:dyDescent="0.25">
      <c r="A236" s="1">
        <v>2362</v>
      </c>
      <c r="B236" s="1" t="s">
        <v>3</v>
      </c>
      <c r="C236" s="1">
        <v>0</v>
      </c>
      <c r="D236" s="1">
        <v>319.21012999999999</v>
      </c>
      <c r="E236" s="1" t="s">
        <v>9</v>
      </c>
      <c r="F236" s="74">
        <f t="shared" si="0"/>
        <v>216.36363636363637</v>
      </c>
      <c r="G236" s="59">
        <f t="shared" si="1"/>
        <v>2.6556136865546214</v>
      </c>
      <c r="H236" s="1" t="str">
        <f t="shared" si="2"/>
        <v>Tinggi</v>
      </c>
      <c r="I236" s="6"/>
      <c r="J236" s="6"/>
      <c r="K236" s="74">
        <f t="shared" si="3"/>
        <v>216.36363636363637</v>
      </c>
      <c r="L236" s="74">
        <f t="shared" si="4"/>
        <v>6.3636363636363633</v>
      </c>
      <c r="M236" s="1">
        <f>14*15</f>
        <v>210</v>
      </c>
    </row>
    <row r="237" spans="1:13" x14ac:dyDescent="0.25">
      <c r="A237" s="1">
        <v>2365</v>
      </c>
      <c r="B237" s="1" t="s">
        <v>3</v>
      </c>
      <c r="C237" s="1">
        <v>0</v>
      </c>
      <c r="D237" s="1">
        <v>575.902109</v>
      </c>
      <c r="E237" s="1" t="s">
        <v>9</v>
      </c>
      <c r="F237" s="74">
        <f t="shared" si="0"/>
        <v>10293.757575757576</v>
      </c>
      <c r="G237" s="59">
        <f t="shared" si="1"/>
        <v>0.10070411980959335</v>
      </c>
      <c r="H237" s="1" t="str">
        <f t="shared" si="2"/>
        <v>Rendah</v>
      </c>
      <c r="I237" s="6"/>
      <c r="J237" s="6"/>
      <c r="K237" s="74">
        <f t="shared" si="3"/>
        <v>10293.757575757576</v>
      </c>
      <c r="L237" s="74">
        <f t="shared" si="4"/>
        <v>302.75757575757575</v>
      </c>
      <c r="M237" s="1">
        <f>97*103</f>
        <v>9991</v>
      </c>
    </row>
    <row r="238" spans="1:13" x14ac:dyDescent="0.25">
      <c r="A238" s="1">
        <v>2368</v>
      </c>
      <c r="B238" s="1" t="s">
        <v>3</v>
      </c>
      <c r="C238" s="1">
        <v>0</v>
      </c>
      <c r="D238" s="1">
        <v>675.55263600000001</v>
      </c>
      <c r="E238" s="1" t="s">
        <v>9</v>
      </c>
      <c r="F238" s="74">
        <f t="shared" si="0"/>
        <v>3080.6060606060605</v>
      </c>
      <c r="G238" s="59">
        <f t="shared" si="1"/>
        <v>0.39472581721817829</v>
      </c>
      <c r="H238" s="1" t="str">
        <f t="shared" si="2"/>
        <v>Rendah</v>
      </c>
      <c r="I238" s="6"/>
      <c r="J238" s="6"/>
      <c r="K238" s="74">
        <f t="shared" si="3"/>
        <v>3080.6060606060605</v>
      </c>
      <c r="L238" s="74">
        <f t="shared" si="4"/>
        <v>90.606060606060609</v>
      </c>
      <c r="M238" s="1">
        <f>65*46</f>
        <v>2990</v>
      </c>
    </row>
    <row r="239" spans="1:13" x14ac:dyDescent="0.25">
      <c r="A239" s="1">
        <v>2369</v>
      </c>
      <c r="B239" s="1" t="s">
        <v>3</v>
      </c>
      <c r="C239" s="1">
        <v>0</v>
      </c>
      <c r="D239" s="1">
        <v>446.77823699999999</v>
      </c>
      <c r="E239" s="1" t="s">
        <v>9</v>
      </c>
      <c r="F239" s="74">
        <f t="shared" si="0"/>
        <v>2917.818181818182</v>
      </c>
      <c r="G239" s="59">
        <f t="shared" si="1"/>
        <v>0.27561718259596213</v>
      </c>
      <c r="H239" s="1" t="str">
        <f t="shared" si="2"/>
        <v>Rendah</v>
      </c>
      <c r="I239" s="6"/>
      <c r="J239" s="6"/>
      <c r="K239" s="74">
        <f t="shared" si="3"/>
        <v>2917.818181818182</v>
      </c>
      <c r="L239" s="74">
        <f t="shared" si="4"/>
        <v>85.818181818181813</v>
      </c>
      <c r="M239" s="1">
        <f>48*59</f>
        <v>2832</v>
      </c>
    </row>
    <row r="240" spans="1:13" x14ac:dyDescent="0.25">
      <c r="A240" s="1">
        <v>2398</v>
      </c>
      <c r="B240" s="1" t="s">
        <v>3</v>
      </c>
      <c r="C240" s="1">
        <v>0</v>
      </c>
      <c r="D240" s="1">
        <v>492.35999600000002</v>
      </c>
      <c r="E240" s="1" t="s">
        <v>9</v>
      </c>
      <c r="F240" s="74">
        <f t="shared" si="0"/>
        <v>680</v>
      </c>
      <c r="G240" s="59">
        <f t="shared" si="1"/>
        <v>1.3033058717647059</v>
      </c>
      <c r="H240" s="1" t="str">
        <f t="shared" si="2"/>
        <v>Rendah</v>
      </c>
      <c r="I240" s="6"/>
      <c r="J240" s="6"/>
      <c r="K240" s="74">
        <f t="shared" si="3"/>
        <v>680</v>
      </c>
      <c r="L240" s="74">
        <f t="shared" si="4"/>
        <v>20</v>
      </c>
      <c r="M240" s="1">
        <f>30*22</f>
        <v>660</v>
      </c>
    </row>
    <row r="241" spans="1:13" x14ac:dyDescent="0.25">
      <c r="A241" s="1">
        <v>2399</v>
      </c>
      <c r="B241" s="1" t="s">
        <v>3</v>
      </c>
      <c r="C241" s="1">
        <v>0</v>
      </c>
      <c r="D241" s="1">
        <v>20.205434</v>
      </c>
      <c r="E241" s="1" t="s">
        <v>9</v>
      </c>
      <c r="F241" s="74">
        <f t="shared" si="0"/>
        <v>1125.090909090909</v>
      </c>
      <c r="G241" s="59">
        <f t="shared" si="1"/>
        <v>3.2326082191338076E-2</v>
      </c>
      <c r="H241" s="1" t="str">
        <f t="shared" si="2"/>
        <v>Rendah</v>
      </c>
      <c r="I241" s="6"/>
      <c r="J241" s="6"/>
      <c r="K241" s="74">
        <f t="shared" si="3"/>
        <v>1125.090909090909</v>
      </c>
      <c r="L241" s="74">
        <f t="shared" si="4"/>
        <v>33.090909090909093</v>
      </c>
      <c r="M241" s="1">
        <f>39*28</f>
        <v>1092</v>
      </c>
    </row>
    <row r="242" spans="1:13" x14ac:dyDescent="0.25">
      <c r="A242" s="1">
        <v>2401</v>
      </c>
      <c r="B242" s="1" t="s">
        <v>3</v>
      </c>
      <c r="C242" s="1">
        <v>0</v>
      </c>
      <c r="D242" s="1">
        <v>2208.5673649999999</v>
      </c>
      <c r="E242" s="1" t="s">
        <v>9</v>
      </c>
      <c r="F242" s="74">
        <f t="shared" si="0"/>
        <v>1017.939393939394</v>
      </c>
      <c r="G242" s="59">
        <f t="shared" si="1"/>
        <v>3.9053614396582517</v>
      </c>
      <c r="H242" s="1" t="str">
        <f t="shared" si="2"/>
        <v>Tinggi</v>
      </c>
      <c r="I242" s="6"/>
      <c r="J242" s="6"/>
      <c r="K242" s="74">
        <f t="shared" si="3"/>
        <v>1017.939393939394</v>
      </c>
      <c r="L242" s="74">
        <f t="shared" si="4"/>
        <v>29.939393939393938</v>
      </c>
      <c r="M242" s="1">
        <f>38*26</f>
        <v>988</v>
      </c>
    </row>
    <row r="243" spans="1:13" x14ac:dyDescent="0.25">
      <c r="A243" s="1">
        <v>2402</v>
      </c>
      <c r="B243" s="1" t="s">
        <v>3</v>
      </c>
      <c r="C243" s="1">
        <v>0</v>
      </c>
      <c r="D243" s="1">
        <v>2464.8959329999998</v>
      </c>
      <c r="E243" s="1" t="s">
        <v>9</v>
      </c>
      <c r="F243" s="74">
        <f t="shared" si="0"/>
        <v>1251.8181818181818</v>
      </c>
      <c r="G243" s="59">
        <f t="shared" si="1"/>
        <v>3.5442948056209151</v>
      </c>
      <c r="H243" s="1" t="str">
        <f t="shared" si="2"/>
        <v>Tinggi</v>
      </c>
      <c r="I243" s="6"/>
      <c r="J243" s="6"/>
      <c r="K243" s="74">
        <f t="shared" si="3"/>
        <v>1251.8181818181818</v>
      </c>
      <c r="L243" s="74">
        <f t="shared" si="4"/>
        <v>36.81818181818182</v>
      </c>
      <c r="M243" s="1">
        <f>45*27</f>
        <v>1215</v>
      </c>
    </row>
    <row r="244" spans="1:13" x14ac:dyDescent="0.25">
      <c r="A244" s="1">
        <v>2403</v>
      </c>
      <c r="B244" s="1" t="s">
        <v>3</v>
      </c>
      <c r="C244" s="1">
        <v>0</v>
      </c>
      <c r="D244" s="1">
        <v>870.30444</v>
      </c>
      <c r="E244" s="1" t="s">
        <v>9</v>
      </c>
      <c r="F244" s="74">
        <f t="shared" si="0"/>
        <v>918</v>
      </c>
      <c r="G244" s="59">
        <f t="shared" si="1"/>
        <v>1.706479294117647</v>
      </c>
      <c r="H244" s="1" t="str">
        <f t="shared" si="2"/>
        <v>Rendah</v>
      </c>
      <c r="I244" s="6"/>
      <c r="J244" s="6"/>
      <c r="K244" s="74">
        <f t="shared" si="3"/>
        <v>918</v>
      </c>
      <c r="L244" s="74">
        <f t="shared" si="4"/>
        <v>27</v>
      </c>
      <c r="M244" s="1">
        <f>33*27</f>
        <v>891</v>
      </c>
    </row>
    <row r="245" spans="1:13" x14ac:dyDescent="0.25">
      <c r="A245" s="1">
        <v>2404</v>
      </c>
      <c r="B245" s="1" t="s">
        <v>3</v>
      </c>
      <c r="C245" s="1">
        <v>0</v>
      </c>
      <c r="D245" s="1">
        <v>246.080241</v>
      </c>
      <c r="E245" s="1" t="s">
        <v>9</v>
      </c>
      <c r="F245" s="74">
        <f t="shared" si="0"/>
        <v>721.21212121212125</v>
      </c>
      <c r="G245" s="59">
        <f t="shared" si="1"/>
        <v>0.61416665190756303</v>
      </c>
      <c r="H245" s="1" t="str">
        <f t="shared" si="2"/>
        <v>Rendah</v>
      </c>
      <c r="I245" s="6"/>
      <c r="J245" s="6"/>
      <c r="K245" s="74">
        <f t="shared" si="3"/>
        <v>721.21212121212125</v>
      </c>
      <c r="L245" s="74">
        <f t="shared" si="4"/>
        <v>21.212121212121211</v>
      </c>
      <c r="M245" s="1">
        <f>25*28</f>
        <v>700</v>
      </c>
    </row>
    <row r="246" spans="1:13" x14ac:dyDescent="0.25">
      <c r="A246" s="1">
        <v>2405</v>
      </c>
      <c r="B246" s="1" t="s">
        <v>3</v>
      </c>
      <c r="C246" s="1">
        <v>0</v>
      </c>
      <c r="D246" s="1">
        <v>1421.707733</v>
      </c>
      <c r="E246" s="1" t="s">
        <v>9</v>
      </c>
      <c r="F246" s="74">
        <f t="shared" si="0"/>
        <v>482.18181818181819</v>
      </c>
      <c r="G246" s="59">
        <f t="shared" si="1"/>
        <v>5.3072799987556554</v>
      </c>
      <c r="H246" s="1" t="str">
        <f t="shared" si="2"/>
        <v>Tinggi</v>
      </c>
      <c r="I246" s="6"/>
      <c r="J246" s="6"/>
      <c r="K246" s="74">
        <f t="shared" si="3"/>
        <v>482.18181818181819</v>
      </c>
      <c r="L246" s="74">
        <f t="shared" si="4"/>
        <v>14.181818181818182</v>
      </c>
      <c r="M246" s="1">
        <f>26*18</f>
        <v>468</v>
      </c>
    </row>
    <row r="247" spans="1:13" x14ac:dyDescent="0.25">
      <c r="A247" s="1">
        <v>2406</v>
      </c>
      <c r="B247" s="1" t="s">
        <v>3</v>
      </c>
      <c r="C247" s="1">
        <v>0</v>
      </c>
      <c r="D247" s="1">
        <v>132.514546</v>
      </c>
      <c r="E247" s="1" t="s">
        <v>9</v>
      </c>
      <c r="F247" s="74">
        <f t="shared" si="0"/>
        <v>605.81818181818187</v>
      </c>
      <c r="G247" s="59">
        <f t="shared" si="1"/>
        <v>0.39372569189675866</v>
      </c>
      <c r="H247" s="1" t="str">
        <f t="shared" si="2"/>
        <v>Rendah</v>
      </c>
      <c r="I247" s="6"/>
      <c r="J247" s="6"/>
      <c r="K247" s="74">
        <f t="shared" si="3"/>
        <v>605.81818181818187</v>
      </c>
      <c r="L247" s="74">
        <f t="shared" si="4"/>
        <v>17.818181818181817</v>
      </c>
      <c r="M247" s="1">
        <f>28*21</f>
        <v>588</v>
      </c>
    </row>
    <row r="248" spans="1:13" x14ac:dyDescent="0.25">
      <c r="A248" s="1">
        <v>2407</v>
      </c>
      <c r="B248" s="1" t="s">
        <v>3</v>
      </c>
      <c r="C248" s="1">
        <v>0</v>
      </c>
      <c r="D248" s="1">
        <v>1197.831907</v>
      </c>
      <c r="E248" s="1" t="s">
        <v>9</v>
      </c>
      <c r="F248" s="74">
        <f t="shared" si="0"/>
        <v>432.72727272727275</v>
      </c>
      <c r="G248" s="59">
        <f t="shared" si="1"/>
        <v>4.9825781005462186</v>
      </c>
      <c r="H248" s="1" t="str">
        <f t="shared" si="2"/>
        <v>Tinggi</v>
      </c>
      <c r="I248" s="6"/>
      <c r="J248" s="6"/>
      <c r="K248" s="74">
        <f t="shared" si="3"/>
        <v>432.72727272727275</v>
      </c>
      <c r="L248" s="74">
        <f t="shared" si="4"/>
        <v>12.727272727272727</v>
      </c>
      <c r="M248" s="1">
        <f>21*20</f>
        <v>420</v>
      </c>
    </row>
    <row r="249" spans="1:13" x14ac:dyDescent="0.25">
      <c r="A249" s="1">
        <v>2408</v>
      </c>
      <c r="B249" s="1" t="s">
        <v>3</v>
      </c>
      <c r="C249" s="1">
        <v>0</v>
      </c>
      <c r="D249" s="1">
        <v>159.31738999999999</v>
      </c>
      <c r="E249" s="1" t="s">
        <v>9</v>
      </c>
      <c r="F249" s="74">
        <f t="shared" si="0"/>
        <v>5149.454545454545</v>
      </c>
      <c r="G249" s="59">
        <f t="shared" si="1"/>
        <v>5.568964624673399E-2</v>
      </c>
      <c r="H249" s="1" t="str">
        <f t="shared" si="2"/>
        <v>Rendah</v>
      </c>
      <c r="I249" s="6"/>
      <c r="J249" s="6"/>
      <c r="K249" s="74">
        <f t="shared" si="3"/>
        <v>5149.454545454545</v>
      </c>
      <c r="L249" s="74">
        <f t="shared" si="4"/>
        <v>151.45454545454547</v>
      </c>
      <c r="M249" s="1">
        <f>102*49</f>
        <v>4998</v>
      </c>
    </row>
    <row r="250" spans="1:13" x14ac:dyDescent="0.25">
      <c r="A250" s="1">
        <v>2409</v>
      </c>
      <c r="B250" s="1" t="s">
        <v>3</v>
      </c>
      <c r="C250" s="1">
        <v>0</v>
      </c>
      <c r="D250" s="1">
        <v>142.284391</v>
      </c>
      <c r="E250" s="1" t="s">
        <v>9</v>
      </c>
      <c r="F250" s="74">
        <f t="shared" si="0"/>
        <v>843.81818181818187</v>
      </c>
      <c r="G250" s="59">
        <f t="shared" si="1"/>
        <v>0.30351550762766644</v>
      </c>
      <c r="H250" s="1" t="str">
        <f t="shared" si="2"/>
        <v>Rendah</v>
      </c>
      <c r="I250" s="6"/>
      <c r="J250" s="6"/>
      <c r="K250" s="74">
        <f t="shared" si="3"/>
        <v>843.81818181818187</v>
      </c>
      <c r="L250" s="74">
        <f t="shared" si="4"/>
        <v>24.818181818181817</v>
      </c>
      <c r="M250" s="1">
        <f>21*39</f>
        <v>819</v>
      </c>
    </row>
    <row r="251" spans="1:13" x14ac:dyDescent="0.25">
      <c r="A251" s="1">
        <v>2410</v>
      </c>
      <c r="B251" s="1" t="s">
        <v>3</v>
      </c>
      <c r="C251" s="1">
        <v>0</v>
      </c>
      <c r="D251" s="1">
        <v>718.45085500000005</v>
      </c>
      <c r="E251" s="1" t="s">
        <v>9</v>
      </c>
      <c r="F251" s="74">
        <f t="shared" si="0"/>
        <v>2019.3939393939395</v>
      </c>
      <c r="G251" s="59">
        <f t="shared" si="1"/>
        <v>0.64039587015306121</v>
      </c>
      <c r="H251" s="1" t="str">
        <f t="shared" si="2"/>
        <v>Rendah</v>
      </c>
      <c r="I251" s="6"/>
      <c r="J251" s="6"/>
      <c r="K251" s="74">
        <f t="shared" si="3"/>
        <v>2019.3939393939395</v>
      </c>
      <c r="L251" s="74">
        <f t="shared" si="4"/>
        <v>59.393939393939391</v>
      </c>
      <c r="M251" s="1">
        <f>49*40</f>
        <v>1960</v>
      </c>
    </row>
    <row r="252" spans="1:13" x14ac:dyDescent="0.25">
      <c r="A252" s="1">
        <v>2411</v>
      </c>
      <c r="B252" s="1" t="s">
        <v>3</v>
      </c>
      <c r="C252" s="1">
        <v>0</v>
      </c>
      <c r="D252" s="1">
        <v>657.18806199999995</v>
      </c>
      <c r="E252" s="1" t="s">
        <v>9</v>
      </c>
      <c r="F252" s="74">
        <f t="shared" si="0"/>
        <v>649.09090909090912</v>
      </c>
      <c r="G252" s="59">
        <f t="shared" si="1"/>
        <v>1.8224542895798317</v>
      </c>
      <c r="H252" s="1" t="str">
        <f t="shared" si="2"/>
        <v>Sedang</v>
      </c>
      <c r="I252" s="6"/>
      <c r="J252" s="6"/>
      <c r="K252" s="74">
        <f t="shared" si="3"/>
        <v>649.09090909090912</v>
      </c>
      <c r="L252" s="74">
        <f t="shared" si="4"/>
        <v>19.09090909090909</v>
      </c>
      <c r="M252" s="1">
        <f>21*30</f>
        <v>630</v>
      </c>
    </row>
    <row r="253" spans="1:13" x14ac:dyDescent="0.25">
      <c r="A253" s="1">
        <v>2412</v>
      </c>
      <c r="B253" s="1" t="s">
        <v>3</v>
      </c>
      <c r="C253" s="1">
        <v>0</v>
      </c>
      <c r="D253" s="1">
        <v>736.685834</v>
      </c>
      <c r="E253" s="1" t="s">
        <v>9</v>
      </c>
      <c r="F253" s="74">
        <f t="shared" si="0"/>
        <v>717.09090909090912</v>
      </c>
      <c r="G253" s="59">
        <f t="shared" si="1"/>
        <v>1.8491860437626775</v>
      </c>
      <c r="H253" s="1" t="str">
        <f t="shared" si="2"/>
        <v>Sedang</v>
      </c>
      <c r="I253" s="6"/>
      <c r="J253" s="6"/>
      <c r="K253" s="74">
        <f t="shared" si="3"/>
        <v>717.09090909090912</v>
      </c>
      <c r="L253" s="74">
        <f t="shared" si="4"/>
        <v>21.09090909090909</v>
      </c>
      <c r="M253" s="1">
        <f>24*29</f>
        <v>696</v>
      </c>
    </row>
    <row r="254" spans="1:13" x14ac:dyDescent="0.25">
      <c r="A254" s="1">
        <v>2413</v>
      </c>
      <c r="B254" s="1" t="s">
        <v>3</v>
      </c>
      <c r="C254" s="1">
        <v>0</v>
      </c>
      <c r="D254" s="1">
        <v>282.75426199999998</v>
      </c>
      <c r="E254" s="1" t="s">
        <v>9</v>
      </c>
      <c r="F254" s="74">
        <f t="shared" si="0"/>
        <v>964.36363636363637</v>
      </c>
      <c r="G254" s="59">
        <f t="shared" si="1"/>
        <v>0.52776530803167421</v>
      </c>
      <c r="H254" s="1" t="str">
        <f t="shared" si="2"/>
        <v>Rendah</v>
      </c>
      <c r="I254" s="6"/>
      <c r="J254" s="6"/>
      <c r="K254" s="74">
        <f t="shared" si="3"/>
        <v>964.36363636363637</v>
      </c>
      <c r="L254" s="74">
        <f t="shared" si="4"/>
        <v>28.363636363636363</v>
      </c>
      <c r="M254" s="1">
        <f>39*24</f>
        <v>936</v>
      </c>
    </row>
    <row r="255" spans="1:13" x14ac:dyDescent="0.25">
      <c r="A255" s="1">
        <v>2414</v>
      </c>
      <c r="B255" s="1" t="s">
        <v>3</v>
      </c>
      <c r="C255" s="1">
        <v>0</v>
      </c>
      <c r="D255" s="1">
        <v>229.53254899999999</v>
      </c>
      <c r="E255" s="1" t="s">
        <v>9</v>
      </c>
      <c r="F255" s="74">
        <f t="shared" si="0"/>
        <v>778.90909090909088</v>
      </c>
      <c r="G255" s="59">
        <f t="shared" si="1"/>
        <v>0.5304323611344538</v>
      </c>
      <c r="H255" s="1" t="str">
        <f t="shared" si="2"/>
        <v>Rendah</v>
      </c>
      <c r="I255" s="6"/>
      <c r="J255" s="6"/>
      <c r="K255" s="74">
        <f t="shared" si="3"/>
        <v>778.90909090909088</v>
      </c>
      <c r="L255" s="74">
        <f t="shared" si="4"/>
        <v>22.90909090909091</v>
      </c>
      <c r="M255" s="1">
        <f>36*21</f>
        <v>756</v>
      </c>
    </row>
    <row r="256" spans="1:13" x14ac:dyDescent="0.25">
      <c r="A256" s="1">
        <v>2415</v>
      </c>
      <c r="B256" s="1" t="s">
        <v>3</v>
      </c>
      <c r="C256" s="1">
        <v>0</v>
      </c>
      <c r="D256" s="1">
        <v>486.57317999999998</v>
      </c>
      <c r="E256" s="1" t="s">
        <v>9</v>
      </c>
      <c r="F256" s="74">
        <f t="shared" si="0"/>
        <v>748</v>
      </c>
      <c r="G256" s="59">
        <f t="shared" si="1"/>
        <v>1.1708980267379678</v>
      </c>
      <c r="H256" s="1" t="str">
        <f t="shared" si="2"/>
        <v>Rendah</v>
      </c>
      <c r="I256" s="6"/>
      <c r="J256" s="6"/>
      <c r="K256" s="74">
        <f t="shared" si="3"/>
        <v>748</v>
      </c>
      <c r="L256" s="74">
        <f t="shared" si="4"/>
        <v>22</v>
      </c>
      <c r="M256" s="1">
        <f>33*22</f>
        <v>726</v>
      </c>
    </row>
    <row r="257" spans="1:13" x14ac:dyDescent="0.25">
      <c r="A257" s="1">
        <v>2416</v>
      </c>
      <c r="B257" s="1" t="s">
        <v>3</v>
      </c>
      <c r="C257" s="1">
        <v>0</v>
      </c>
      <c r="D257" s="1">
        <v>210.64495299999999</v>
      </c>
      <c r="E257" s="1" t="s">
        <v>9</v>
      </c>
      <c r="F257" s="74">
        <f t="shared" si="0"/>
        <v>700.60606060606062</v>
      </c>
      <c r="G257" s="59">
        <f t="shared" si="1"/>
        <v>0.54118988789792377</v>
      </c>
      <c r="H257" s="1" t="str">
        <f t="shared" si="2"/>
        <v>Rendah</v>
      </c>
      <c r="I257" s="6"/>
      <c r="J257" s="6"/>
      <c r="K257" s="74">
        <f t="shared" si="3"/>
        <v>700.60606060606062</v>
      </c>
      <c r="L257" s="74">
        <f t="shared" si="4"/>
        <v>20.606060606060606</v>
      </c>
      <c r="M257" s="1">
        <f>34*20</f>
        <v>680</v>
      </c>
    </row>
    <row r="258" spans="1:13" x14ac:dyDescent="0.25">
      <c r="A258" s="1">
        <v>2417</v>
      </c>
      <c r="B258" s="1" t="s">
        <v>3</v>
      </c>
      <c r="C258" s="1">
        <v>0</v>
      </c>
      <c r="D258" s="1">
        <v>301.16862700000001</v>
      </c>
      <c r="E258" s="1" t="s">
        <v>9</v>
      </c>
      <c r="F258" s="74">
        <f t="shared" si="0"/>
        <v>1875.1515151515152</v>
      </c>
      <c r="G258" s="59">
        <f t="shared" si="1"/>
        <v>0.28909852042340012</v>
      </c>
      <c r="H258" s="1" t="str">
        <f t="shared" si="2"/>
        <v>Rendah</v>
      </c>
      <c r="I258" s="6"/>
      <c r="J258" s="6"/>
      <c r="K258" s="74">
        <f t="shared" si="3"/>
        <v>1875.1515151515152</v>
      </c>
      <c r="L258" s="74">
        <f t="shared" si="4"/>
        <v>55.151515151515149</v>
      </c>
      <c r="M258" s="1">
        <f>35*52</f>
        <v>1820</v>
      </c>
    </row>
    <row r="259" spans="1:13" x14ac:dyDescent="0.25">
      <c r="A259" s="1">
        <v>2418</v>
      </c>
      <c r="B259" s="1" t="s">
        <v>3</v>
      </c>
      <c r="C259" s="1">
        <v>0</v>
      </c>
      <c r="D259" s="1">
        <v>67.265690000000006</v>
      </c>
      <c r="E259" s="1" t="s">
        <v>9</v>
      </c>
      <c r="F259" s="74">
        <f t="shared" si="0"/>
        <v>758.30303030303025</v>
      </c>
      <c r="G259" s="59">
        <f t="shared" si="1"/>
        <v>0.15966999624360617</v>
      </c>
      <c r="H259" s="1" t="str">
        <f t="shared" si="2"/>
        <v>Rendah</v>
      </c>
      <c r="I259" s="6"/>
      <c r="J259" s="6"/>
      <c r="K259" s="74">
        <f t="shared" si="3"/>
        <v>758.30303030303025</v>
      </c>
      <c r="L259" s="74">
        <f t="shared" si="4"/>
        <v>22.303030303030305</v>
      </c>
      <c r="M259" s="1">
        <f>32*23</f>
        <v>736</v>
      </c>
    </row>
    <row r="260" spans="1:13" x14ac:dyDescent="0.25">
      <c r="A260" s="1">
        <v>2419</v>
      </c>
      <c r="B260" s="1" t="s">
        <v>3</v>
      </c>
      <c r="C260" s="1">
        <v>0</v>
      </c>
      <c r="D260" s="1">
        <v>16.311077000000001</v>
      </c>
      <c r="E260" s="1" t="s">
        <v>9</v>
      </c>
      <c r="F260" s="74">
        <f t="shared" si="0"/>
        <v>500.72727272727275</v>
      </c>
      <c r="G260" s="59">
        <f t="shared" si="1"/>
        <v>5.8634590522875819E-2</v>
      </c>
      <c r="H260" s="1" t="str">
        <f t="shared" si="2"/>
        <v>Rendah</v>
      </c>
      <c r="I260" s="6"/>
      <c r="J260" s="6"/>
      <c r="K260" s="74">
        <f t="shared" si="3"/>
        <v>500.72727272727275</v>
      </c>
      <c r="L260" s="74">
        <f t="shared" si="4"/>
        <v>14.727272727272727</v>
      </c>
      <c r="M260" s="1">
        <f>27*18</f>
        <v>486</v>
      </c>
    </row>
    <row r="261" spans="1:13" x14ac:dyDescent="0.25">
      <c r="A261" s="1">
        <v>2420</v>
      </c>
      <c r="B261" s="1" t="s">
        <v>3</v>
      </c>
      <c r="C261" s="1">
        <v>0</v>
      </c>
      <c r="D261" s="1">
        <v>251.16922700000001</v>
      </c>
      <c r="E261" s="1" t="s">
        <v>9</v>
      </c>
      <c r="F261" s="74">
        <f t="shared" si="0"/>
        <v>670.72727272727275</v>
      </c>
      <c r="G261" s="59">
        <f t="shared" si="1"/>
        <v>0.67405132754133912</v>
      </c>
      <c r="H261" s="1" t="str">
        <f t="shared" si="2"/>
        <v>Rendah</v>
      </c>
      <c r="I261" s="6"/>
      <c r="J261" s="6"/>
      <c r="K261" s="74">
        <f t="shared" si="3"/>
        <v>670.72727272727275</v>
      </c>
      <c r="L261" s="74">
        <f t="shared" si="4"/>
        <v>19.727272727272727</v>
      </c>
      <c r="M261" s="1">
        <f>31*21</f>
        <v>651</v>
      </c>
    </row>
    <row r="262" spans="1:13" x14ac:dyDescent="0.25">
      <c r="A262" s="1">
        <v>2421</v>
      </c>
      <c r="B262" s="1" t="s">
        <v>3</v>
      </c>
      <c r="C262" s="1">
        <v>0</v>
      </c>
      <c r="D262" s="1">
        <v>209.69744</v>
      </c>
      <c r="E262" s="1" t="s">
        <v>9</v>
      </c>
      <c r="F262" s="74">
        <f t="shared" si="0"/>
        <v>626.42424242424238</v>
      </c>
      <c r="G262" s="59">
        <f t="shared" si="1"/>
        <v>0.60255553095975234</v>
      </c>
      <c r="H262" s="1" t="str">
        <f t="shared" si="2"/>
        <v>Rendah</v>
      </c>
      <c r="I262" s="6"/>
      <c r="J262" s="6"/>
      <c r="K262" s="74">
        <f t="shared" si="3"/>
        <v>626.42424242424238</v>
      </c>
      <c r="L262" s="74">
        <f t="shared" si="4"/>
        <v>18.424242424242426</v>
      </c>
      <c r="M262" s="1">
        <f>32*19</f>
        <v>608</v>
      </c>
    </row>
    <row r="263" spans="1:13" x14ac:dyDescent="0.25">
      <c r="A263" s="1">
        <v>2422</v>
      </c>
      <c r="B263" s="1" t="s">
        <v>3</v>
      </c>
      <c r="C263" s="1">
        <v>0</v>
      </c>
      <c r="D263" s="1">
        <v>247.89931100000001</v>
      </c>
      <c r="E263" s="1" t="s">
        <v>9</v>
      </c>
      <c r="F263" s="74">
        <f t="shared" si="0"/>
        <v>923.15151515151513</v>
      </c>
      <c r="G263" s="59">
        <f t="shared" si="1"/>
        <v>0.4833645966846114</v>
      </c>
      <c r="H263" s="1" t="str">
        <f t="shared" si="2"/>
        <v>Rendah</v>
      </c>
      <c r="I263" s="6"/>
      <c r="J263" s="6"/>
      <c r="K263" s="74">
        <f t="shared" si="3"/>
        <v>923.15151515151513</v>
      </c>
      <c r="L263" s="74">
        <f t="shared" si="4"/>
        <v>27.151515151515152</v>
      </c>
      <c r="M263" s="1">
        <f>28*32</f>
        <v>896</v>
      </c>
    </row>
    <row r="264" spans="1:13" x14ac:dyDescent="0.25">
      <c r="A264" s="1">
        <v>2423</v>
      </c>
      <c r="B264" s="1" t="s">
        <v>3</v>
      </c>
      <c r="C264" s="1">
        <v>0</v>
      </c>
      <c r="D264" s="1">
        <v>910.71565699999996</v>
      </c>
      <c r="E264" s="1" t="s">
        <v>9</v>
      </c>
      <c r="F264" s="74">
        <f t="shared" si="0"/>
        <v>901.5151515151515</v>
      </c>
      <c r="G264" s="59">
        <f t="shared" si="1"/>
        <v>1.8183700849008404</v>
      </c>
      <c r="H264" s="1" t="str">
        <f t="shared" si="2"/>
        <v>Sedang</v>
      </c>
      <c r="I264" s="6"/>
      <c r="J264" s="6"/>
      <c r="K264" s="74">
        <f t="shared" si="3"/>
        <v>901.5151515151515</v>
      </c>
      <c r="L264" s="74">
        <f t="shared" si="4"/>
        <v>26.515151515151516</v>
      </c>
      <c r="M264" s="1">
        <f>35*25</f>
        <v>875</v>
      </c>
    </row>
    <row r="265" spans="1:13" x14ac:dyDescent="0.25">
      <c r="A265" s="1">
        <v>2424</v>
      </c>
      <c r="B265" s="1" t="s">
        <v>3</v>
      </c>
      <c r="C265" s="1">
        <v>0</v>
      </c>
      <c r="D265" s="1">
        <v>1201.016067</v>
      </c>
      <c r="E265" s="1" t="s">
        <v>9</v>
      </c>
      <c r="F265" s="74">
        <f t="shared" si="0"/>
        <v>724.30303030303025</v>
      </c>
      <c r="G265" s="59">
        <f t="shared" si="1"/>
        <v>2.9847023002175552</v>
      </c>
      <c r="H265" s="1" t="str">
        <f t="shared" si="2"/>
        <v>Tinggi</v>
      </c>
      <c r="I265" s="6"/>
      <c r="J265" s="6"/>
      <c r="K265" s="74">
        <f t="shared" si="3"/>
        <v>724.30303030303025</v>
      </c>
      <c r="L265" s="74">
        <f t="shared" si="4"/>
        <v>21.303030303030305</v>
      </c>
      <c r="M265" s="1">
        <f>37*19</f>
        <v>703</v>
      </c>
    </row>
    <row r="266" spans="1:13" x14ac:dyDescent="0.25">
      <c r="A266" s="1">
        <v>2425</v>
      </c>
      <c r="B266" s="1" t="s">
        <v>3</v>
      </c>
      <c r="C266" s="1">
        <v>0</v>
      </c>
      <c r="D266" s="1">
        <v>579.356312</v>
      </c>
      <c r="E266" s="1" t="s">
        <v>9</v>
      </c>
      <c r="F266" s="74">
        <f t="shared" si="0"/>
        <v>862.36363636363637</v>
      </c>
      <c r="G266" s="59">
        <f t="shared" si="1"/>
        <v>1.2092826246679318</v>
      </c>
      <c r="H266" s="1" t="str">
        <f t="shared" si="2"/>
        <v>Rendah</v>
      </c>
      <c r="I266" s="6"/>
      <c r="J266" s="6"/>
      <c r="K266" s="74">
        <f t="shared" si="3"/>
        <v>862.36363636363637</v>
      </c>
      <c r="L266" s="74">
        <f t="shared" si="4"/>
        <v>25.363636363636363</v>
      </c>
      <c r="M266" s="1">
        <f>27*31</f>
        <v>837</v>
      </c>
    </row>
    <row r="267" spans="1:13" x14ac:dyDescent="0.25">
      <c r="A267" s="1">
        <v>2461</v>
      </c>
      <c r="B267" s="1" t="s">
        <v>3</v>
      </c>
      <c r="C267" s="1">
        <v>0</v>
      </c>
      <c r="D267" s="1">
        <v>338.979173</v>
      </c>
      <c r="E267" s="1" t="s">
        <v>9</v>
      </c>
      <c r="F267" s="74">
        <f t="shared" si="0"/>
        <v>861.33333333333337</v>
      </c>
      <c r="G267" s="59">
        <f t="shared" si="1"/>
        <v>0.70839300859133125</v>
      </c>
      <c r="H267" s="1" t="str">
        <f t="shared" si="2"/>
        <v>Rendah</v>
      </c>
      <c r="I267" s="6"/>
      <c r="J267" s="6"/>
      <c r="K267" s="74">
        <f t="shared" si="3"/>
        <v>861.33333333333337</v>
      </c>
      <c r="L267" s="74">
        <f t="shared" si="4"/>
        <v>25.333333333333332</v>
      </c>
      <c r="M267" s="1">
        <f>38*22</f>
        <v>836</v>
      </c>
    </row>
    <row r="268" spans="1:13" x14ac:dyDescent="0.25">
      <c r="A268" s="1">
        <v>2462</v>
      </c>
      <c r="B268" s="1" t="s">
        <v>3</v>
      </c>
      <c r="C268" s="1">
        <v>0</v>
      </c>
      <c r="D268" s="1">
        <v>830.17639199999996</v>
      </c>
      <c r="E268" s="1" t="s">
        <v>9</v>
      </c>
      <c r="F268" s="74">
        <f t="shared" si="0"/>
        <v>352.36363636363637</v>
      </c>
      <c r="G268" s="59">
        <f t="shared" si="1"/>
        <v>4.2408391541795663</v>
      </c>
      <c r="H268" s="1" t="str">
        <f t="shared" si="2"/>
        <v>Tinggi</v>
      </c>
      <c r="I268" s="6"/>
      <c r="J268" s="6"/>
      <c r="K268" s="74">
        <f t="shared" si="3"/>
        <v>352.36363636363637</v>
      </c>
      <c r="L268" s="74">
        <f t="shared" si="4"/>
        <v>10.363636363636363</v>
      </c>
      <c r="M268" s="1">
        <f>18*19</f>
        <v>342</v>
      </c>
    </row>
    <row r="269" spans="1:13" x14ac:dyDescent="0.25">
      <c r="A269" s="1">
        <v>2481</v>
      </c>
      <c r="B269" s="1" t="s">
        <v>3</v>
      </c>
      <c r="C269" s="1">
        <v>0</v>
      </c>
      <c r="D269" s="1">
        <v>480.97706899999997</v>
      </c>
      <c r="E269" s="1" t="s">
        <v>9</v>
      </c>
      <c r="F269" s="74">
        <f t="shared" si="0"/>
        <v>717.09090909090912</v>
      </c>
      <c r="G269" s="59">
        <f t="shared" si="1"/>
        <v>1.2073207360801217</v>
      </c>
      <c r="H269" s="1" t="str">
        <f t="shared" si="2"/>
        <v>Rendah</v>
      </c>
      <c r="I269" s="6"/>
      <c r="J269" s="6"/>
      <c r="K269" s="74">
        <f t="shared" si="3"/>
        <v>717.09090909090912</v>
      </c>
      <c r="L269" s="74">
        <f t="shared" si="4"/>
        <v>21.09090909090909</v>
      </c>
      <c r="M269" s="1">
        <f>24*29</f>
        <v>696</v>
      </c>
    </row>
    <row r="270" spans="1:13" x14ac:dyDescent="0.25">
      <c r="A270" s="1">
        <v>2482</v>
      </c>
      <c r="B270" s="1" t="s">
        <v>3</v>
      </c>
      <c r="C270" s="1">
        <v>0</v>
      </c>
      <c r="D270" s="1">
        <v>317.853791</v>
      </c>
      <c r="E270" s="1" t="s">
        <v>9</v>
      </c>
      <c r="F270" s="74">
        <f t="shared" si="0"/>
        <v>964.36363636363637</v>
      </c>
      <c r="G270" s="59">
        <f t="shared" si="1"/>
        <v>0.59327913478506789</v>
      </c>
      <c r="H270" s="1" t="str">
        <f t="shared" si="2"/>
        <v>Rendah</v>
      </c>
      <c r="I270" s="6"/>
      <c r="J270" s="6"/>
      <c r="K270" s="74">
        <f t="shared" si="3"/>
        <v>964.36363636363637</v>
      </c>
      <c r="L270" s="74">
        <f t="shared" si="4"/>
        <v>28.363636363636363</v>
      </c>
      <c r="M270" s="1">
        <f>39*24</f>
        <v>936</v>
      </c>
    </row>
    <row r="271" spans="1:13" x14ac:dyDescent="0.25">
      <c r="A271" s="1">
        <v>3098</v>
      </c>
      <c r="B271" s="1" t="s">
        <v>3</v>
      </c>
      <c r="C271" s="1">
        <v>0</v>
      </c>
      <c r="D271" s="1">
        <v>204.44149300000001</v>
      </c>
      <c r="E271" s="1" t="s">
        <v>9</v>
      </c>
      <c r="F271" s="74">
        <f t="shared" si="0"/>
        <v>500.72727272727275</v>
      </c>
      <c r="G271" s="59">
        <f t="shared" si="1"/>
        <v>0.73492039967320266</v>
      </c>
      <c r="H271" s="1" t="str">
        <f t="shared" si="2"/>
        <v>Rendah</v>
      </c>
      <c r="I271" s="6"/>
      <c r="J271" s="6"/>
      <c r="K271" s="74">
        <f t="shared" si="3"/>
        <v>500.72727272727275</v>
      </c>
      <c r="L271" s="74">
        <f t="shared" si="4"/>
        <v>14.727272727272727</v>
      </c>
      <c r="M271" s="1">
        <f>27*18</f>
        <v>486</v>
      </c>
    </row>
    <row r="272" spans="1:13" x14ac:dyDescent="0.25">
      <c r="A272" s="1">
        <v>3099</v>
      </c>
      <c r="B272" s="1" t="s">
        <v>3</v>
      </c>
      <c r="C272" s="1">
        <v>0</v>
      </c>
      <c r="D272" s="1">
        <v>258.10563500000001</v>
      </c>
      <c r="E272" s="1" t="s">
        <v>9</v>
      </c>
      <c r="F272" s="74">
        <f t="shared" si="0"/>
        <v>670.72727272727275</v>
      </c>
      <c r="G272" s="59">
        <f t="shared" si="1"/>
        <v>0.69266624735700733</v>
      </c>
      <c r="H272" s="1" t="str">
        <f t="shared" si="2"/>
        <v>Rendah</v>
      </c>
      <c r="I272" s="6"/>
      <c r="J272" s="6"/>
      <c r="K272" s="74">
        <f t="shared" si="3"/>
        <v>670.72727272727275</v>
      </c>
      <c r="L272" s="74">
        <f t="shared" si="4"/>
        <v>19.727272727272727</v>
      </c>
      <c r="M272" s="1">
        <f>31*21</f>
        <v>651</v>
      </c>
    </row>
    <row r="273" spans="1:10" hidden="1" x14ac:dyDescent="0.25">
      <c r="A273" s="1">
        <v>2314</v>
      </c>
      <c r="B273" s="1" t="s">
        <v>3</v>
      </c>
      <c r="C273" s="1">
        <v>0</v>
      </c>
      <c r="D273" s="1">
        <v>201.462096</v>
      </c>
      <c r="E273" s="1" t="s">
        <v>10</v>
      </c>
      <c r="F273" s="1"/>
      <c r="G273" s="1"/>
      <c r="H273" s="1"/>
      <c r="I273" s="6"/>
      <c r="J273" s="6"/>
    </row>
    <row r="274" spans="1:10" hidden="1" x14ac:dyDescent="0.25">
      <c r="A274" s="1">
        <v>2315</v>
      </c>
      <c r="B274" s="1" t="s">
        <v>3</v>
      </c>
      <c r="C274" s="1">
        <v>0</v>
      </c>
      <c r="D274" s="1">
        <v>368.89074699999998</v>
      </c>
      <c r="E274" s="1" t="s">
        <v>10</v>
      </c>
      <c r="F274" s="1"/>
      <c r="G274" s="1"/>
      <c r="H274" s="1"/>
      <c r="I274" s="6"/>
      <c r="J274" s="6"/>
    </row>
    <row r="275" spans="1:10" hidden="1" x14ac:dyDescent="0.25">
      <c r="A275" s="1">
        <v>2316</v>
      </c>
      <c r="B275" s="1" t="s">
        <v>3</v>
      </c>
      <c r="C275" s="1">
        <v>0</v>
      </c>
      <c r="D275" s="1">
        <v>293.36416200000002</v>
      </c>
      <c r="E275" s="1" t="s">
        <v>10</v>
      </c>
      <c r="F275" s="1"/>
      <c r="G275" s="1"/>
      <c r="H275" s="1"/>
      <c r="I275" s="6"/>
      <c r="J275" s="6"/>
    </row>
    <row r="276" spans="1:10" hidden="1" x14ac:dyDescent="0.25">
      <c r="A276" s="1">
        <v>2317</v>
      </c>
      <c r="B276" s="1" t="s">
        <v>3</v>
      </c>
      <c r="C276" s="1">
        <v>0</v>
      </c>
      <c r="D276" s="1">
        <v>180.19189299999999</v>
      </c>
      <c r="E276" s="1" t="s">
        <v>10</v>
      </c>
      <c r="F276" s="1"/>
      <c r="G276" s="1"/>
      <c r="H276" s="1"/>
      <c r="I276" s="6"/>
      <c r="J276" s="6"/>
    </row>
    <row r="277" spans="1:10" hidden="1" x14ac:dyDescent="0.25">
      <c r="A277" s="1">
        <v>2318</v>
      </c>
      <c r="B277" s="1" t="s">
        <v>3</v>
      </c>
      <c r="C277" s="1">
        <v>0</v>
      </c>
      <c r="D277" s="1">
        <v>1352.200495</v>
      </c>
      <c r="E277" s="1" t="s">
        <v>10</v>
      </c>
      <c r="F277" s="1"/>
      <c r="G277" s="1"/>
      <c r="H277" s="1"/>
      <c r="I277" s="6"/>
      <c r="J277" s="6"/>
    </row>
    <row r="278" spans="1:10" hidden="1" x14ac:dyDescent="0.25">
      <c r="A278" s="1">
        <v>2319</v>
      </c>
      <c r="B278" s="1" t="s">
        <v>3</v>
      </c>
      <c r="C278" s="1">
        <v>0</v>
      </c>
      <c r="D278" s="1">
        <v>926.291335</v>
      </c>
      <c r="E278" s="1" t="s">
        <v>10</v>
      </c>
      <c r="F278" s="1"/>
      <c r="G278" s="1"/>
      <c r="H278" s="1"/>
      <c r="I278" s="6"/>
      <c r="J278" s="6"/>
    </row>
    <row r="279" spans="1:10" hidden="1" x14ac:dyDescent="0.25">
      <c r="A279" s="1">
        <v>2344</v>
      </c>
      <c r="B279" s="1" t="s">
        <v>3</v>
      </c>
      <c r="C279" s="1">
        <v>0</v>
      </c>
      <c r="D279" s="1">
        <v>2528.1174550000001</v>
      </c>
      <c r="E279" s="1" t="s">
        <v>10</v>
      </c>
      <c r="F279" s="1"/>
      <c r="G279" s="1"/>
      <c r="H279" s="1"/>
      <c r="I279" s="6"/>
      <c r="J279" s="6"/>
    </row>
    <row r="280" spans="1:10" hidden="1" x14ac:dyDescent="0.25">
      <c r="A280" s="1">
        <v>2345</v>
      </c>
      <c r="B280" s="1" t="s">
        <v>3</v>
      </c>
      <c r="C280" s="1">
        <v>0</v>
      </c>
      <c r="D280" s="1">
        <v>189.46750499999999</v>
      </c>
      <c r="E280" s="1" t="s">
        <v>10</v>
      </c>
      <c r="F280" s="1"/>
      <c r="G280" s="1"/>
      <c r="H280" s="1"/>
      <c r="I280" s="6"/>
      <c r="J280" s="6"/>
    </row>
    <row r="281" spans="1:10" hidden="1" x14ac:dyDescent="0.25">
      <c r="A281" s="1">
        <v>2346</v>
      </c>
      <c r="B281" s="1" t="s">
        <v>3</v>
      </c>
      <c r="C281" s="1">
        <v>0</v>
      </c>
      <c r="D281" s="1">
        <v>921.22160099999996</v>
      </c>
      <c r="E281" s="1" t="s">
        <v>10</v>
      </c>
      <c r="F281" s="1"/>
      <c r="G281" s="1"/>
      <c r="H281" s="1"/>
      <c r="I281" s="6"/>
      <c r="J281" s="6"/>
    </row>
    <row r="282" spans="1:10" hidden="1" x14ac:dyDescent="0.25">
      <c r="A282" s="1">
        <v>2347</v>
      </c>
      <c r="B282" s="1" t="s">
        <v>3</v>
      </c>
      <c r="C282" s="1">
        <v>0</v>
      </c>
      <c r="D282" s="1">
        <v>142.10937899999999</v>
      </c>
      <c r="E282" s="1" t="s">
        <v>10</v>
      </c>
      <c r="F282" s="1"/>
      <c r="G282" s="1"/>
      <c r="H282" s="1"/>
      <c r="I282" s="6"/>
      <c r="J282" s="6"/>
    </row>
    <row r="283" spans="1:10" hidden="1" x14ac:dyDescent="0.25">
      <c r="A283" s="1">
        <v>2348</v>
      </c>
      <c r="B283" s="1" t="s">
        <v>3</v>
      </c>
      <c r="C283" s="1">
        <v>0</v>
      </c>
      <c r="D283" s="1">
        <v>35.792662</v>
      </c>
      <c r="E283" s="1" t="s">
        <v>10</v>
      </c>
      <c r="F283" s="1"/>
      <c r="G283" s="1"/>
      <c r="H283" s="1"/>
      <c r="I283" s="6"/>
      <c r="J283" s="6"/>
    </row>
    <row r="284" spans="1:10" hidden="1" x14ac:dyDescent="0.25">
      <c r="A284" s="1">
        <v>2349</v>
      </c>
      <c r="B284" s="1" t="s">
        <v>3</v>
      </c>
      <c r="C284" s="1">
        <v>0</v>
      </c>
      <c r="D284" s="1">
        <v>122.86650899999999</v>
      </c>
      <c r="E284" s="1" t="s">
        <v>10</v>
      </c>
      <c r="F284" s="1"/>
      <c r="G284" s="1"/>
      <c r="H284" s="1"/>
      <c r="I284" s="6"/>
      <c r="J284" s="6"/>
    </row>
    <row r="285" spans="1:10" hidden="1" x14ac:dyDescent="0.25">
      <c r="A285" s="1">
        <v>2350</v>
      </c>
      <c r="B285" s="1" t="s">
        <v>3</v>
      </c>
      <c r="C285" s="1">
        <v>0</v>
      </c>
      <c r="D285" s="1">
        <v>157.68512699999999</v>
      </c>
      <c r="E285" s="1" t="s">
        <v>10</v>
      </c>
      <c r="F285" s="1"/>
      <c r="G285" s="1"/>
      <c r="H285" s="1"/>
      <c r="I285" s="6"/>
      <c r="J285" s="6"/>
    </row>
    <row r="286" spans="1:10" hidden="1" x14ac:dyDescent="0.25">
      <c r="A286" s="1">
        <v>2351</v>
      </c>
      <c r="B286" s="1" t="s">
        <v>3</v>
      </c>
      <c r="C286" s="1">
        <v>0</v>
      </c>
      <c r="D286" s="1">
        <v>102.983447</v>
      </c>
      <c r="E286" s="1" t="s">
        <v>10</v>
      </c>
      <c r="F286" s="1"/>
      <c r="G286" s="1"/>
      <c r="H286" s="1"/>
      <c r="I286" s="6"/>
      <c r="J286" s="6"/>
    </row>
    <row r="287" spans="1:10" hidden="1" x14ac:dyDescent="0.25">
      <c r="A287" s="1">
        <v>2352</v>
      </c>
      <c r="B287" s="1" t="s">
        <v>3</v>
      </c>
      <c r="C287" s="1">
        <v>0</v>
      </c>
      <c r="D287" s="1">
        <v>250.01409200000001</v>
      </c>
      <c r="E287" s="1" t="s">
        <v>10</v>
      </c>
      <c r="F287" s="1"/>
      <c r="G287" s="1"/>
      <c r="H287" s="1"/>
      <c r="I287" s="6"/>
      <c r="J287" s="6"/>
    </row>
    <row r="288" spans="1:10" hidden="1" x14ac:dyDescent="0.25">
      <c r="A288" s="1">
        <v>2353</v>
      </c>
      <c r="B288" s="1" t="s">
        <v>3</v>
      </c>
      <c r="C288" s="1">
        <v>0</v>
      </c>
      <c r="D288" s="1">
        <v>342.25398899999999</v>
      </c>
      <c r="E288" s="1" t="s">
        <v>10</v>
      </c>
      <c r="F288" s="1"/>
      <c r="G288" s="1"/>
      <c r="H288" s="1"/>
      <c r="I288" s="6"/>
      <c r="J288" s="6"/>
    </row>
    <row r="289" spans="1:10" hidden="1" x14ac:dyDescent="0.25">
      <c r="A289" s="1">
        <v>2354</v>
      </c>
      <c r="B289" s="1" t="s">
        <v>3</v>
      </c>
      <c r="C289" s="1">
        <v>0</v>
      </c>
      <c r="D289" s="1">
        <v>433.575716</v>
      </c>
      <c r="E289" s="1" t="s">
        <v>10</v>
      </c>
      <c r="F289" s="1"/>
      <c r="G289" s="1"/>
      <c r="H289" s="1"/>
      <c r="I289" s="6"/>
      <c r="J289" s="6"/>
    </row>
    <row r="290" spans="1:10" hidden="1" x14ac:dyDescent="0.25">
      <c r="A290" s="1">
        <v>2355</v>
      </c>
      <c r="B290" s="1" t="s">
        <v>3</v>
      </c>
      <c r="C290" s="1">
        <v>0</v>
      </c>
      <c r="D290" s="1">
        <v>824.61102400000004</v>
      </c>
      <c r="E290" s="1" t="s">
        <v>10</v>
      </c>
      <c r="F290" s="1"/>
      <c r="G290" s="1"/>
      <c r="H290" s="1"/>
      <c r="I290" s="6"/>
      <c r="J290" s="6"/>
    </row>
    <row r="291" spans="1:10" hidden="1" x14ac:dyDescent="0.25">
      <c r="A291" s="1">
        <v>2357</v>
      </c>
      <c r="B291" s="1" t="s">
        <v>3</v>
      </c>
      <c r="C291" s="1">
        <v>0</v>
      </c>
      <c r="D291" s="1">
        <v>53.509782000000001</v>
      </c>
      <c r="E291" s="1" t="s">
        <v>10</v>
      </c>
      <c r="F291" s="1"/>
      <c r="G291" s="1"/>
      <c r="H291" s="1"/>
      <c r="I291" s="6"/>
      <c r="J291" s="6"/>
    </row>
    <row r="292" spans="1:10" hidden="1" x14ac:dyDescent="0.25">
      <c r="A292" s="1">
        <v>2359</v>
      </c>
      <c r="B292" s="1" t="s">
        <v>3</v>
      </c>
      <c r="C292" s="1">
        <v>0</v>
      </c>
      <c r="D292" s="1">
        <v>121.701632</v>
      </c>
      <c r="E292" s="1" t="s">
        <v>10</v>
      </c>
      <c r="F292" s="1"/>
      <c r="G292" s="1"/>
      <c r="H292" s="1"/>
      <c r="I292" s="6"/>
      <c r="J292" s="6"/>
    </row>
    <row r="293" spans="1:10" hidden="1" x14ac:dyDescent="0.25">
      <c r="A293" s="1">
        <v>2361</v>
      </c>
      <c r="B293" s="1" t="s">
        <v>3</v>
      </c>
      <c r="C293" s="1">
        <v>0</v>
      </c>
      <c r="D293" s="1">
        <v>50.849606000000001</v>
      </c>
      <c r="E293" s="1" t="s">
        <v>10</v>
      </c>
      <c r="F293" s="1"/>
      <c r="G293" s="1"/>
      <c r="H293" s="1"/>
      <c r="I293" s="6"/>
      <c r="J293" s="6"/>
    </row>
    <row r="294" spans="1:10" hidden="1" x14ac:dyDescent="0.25">
      <c r="A294" s="1">
        <v>2363</v>
      </c>
      <c r="B294" s="1" t="s">
        <v>3</v>
      </c>
      <c r="C294" s="1">
        <v>0</v>
      </c>
      <c r="D294" s="1">
        <v>2736.97939</v>
      </c>
      <c r="E294" s="1" t="s">
        <v>10</v>
      </c>
      <c r="F294" s="1"/>
      <c r="G294" s="1"/>
      <c r="H294" s="1"/>
      <c r="I294" s="6"/>
      <c r="J294" s="6"/>
    </row>
    <row r="295" spans="1:10" hidden="1" x14ac:dyDescent="0.25">
      <c r="A295" s="1">
        <v>2364</v>
      </c>
      <c r="B295" s="1" t="s">
        <v>3</v>
      </c>
      <c r="C295" s="1">
        <v>0</v>
      </c>
      <c r="D295" s="1">
        <v>59.982320999999999</v>
      </c>
      <c r="E295" s="1" t="s">
        <v>10</v>
      </c>
      <c r="F295" s="1"/>
      <c r="G295" s="1"/>
      <c r="H295" s="1"/>
      <c r="I295" s="6"/>
      <c r="J295" s="6"/>
    </row>
    <row r="296" spans="1:10" hidden="1" x14ac:dyDescent="0.25">
      <c r="A296" s="1">
        <v>2366</v>
      </c>
      <c r="B296" s="1" t="s">
        <v>3</v>
      </c>
      <c r="C296" s="1">
        <v>0</v>
      </c>
      <c r="D296" s="1">
        <v>24.348482000000001</v>
      </c>
      <c r="E296" s="1" t="s">
        <v>10</v>
      </c>
      <c r="F296" s="1"/>
      <c r="G296" s="1"/>
      <c r="H296" s="1"/>
      <c r="I296" s="6"/>
      <c r="J296" s="6"/>
    </row>
    <row r="297" spans="1:10" hidden="1" x14ac:dyDescent="0.25">
      <c r="A297" s="1">
        <v>2367</v>
      </c>
      <c r="B297" s="1" t="s">
        <v>3</v>
      </c>
      <c r="C297" s="1">
        <v>0</v>
      </c>
      <c r="D297" s="1">
        <v>764.52045799999996</v>
      </c>
      <c r="E297" s="1" t="s">
        <v>10</v>
      </c>
      <c r="F297" s="1"/>
      <c r="G297" s="1"/>
      <c r="H297" s="1"/>
      <c r="I297" s="6"/>
      <c r="J297" s="6"/>
    </row>
    <row r="298" spans="1:10" hidden="1" x14ac:dyDescent="0.25">
      <c r="A298" s="1">
        <v>2370</v>
      </c>
      <c r="B298" s="1" t="s">
        <v>3</v>
      </c>
      <c r="C298" s="1">
        <v>0</v>
      </c>
      <c r="D298" s="1">
        <v>67.134431000000006</v>
      </c>
      <c r="E298" s="1" t="s">
        <v>10</v>
      </c>
      <c r="F298" s="1"/>
      <c r="G298" s="1"/>
      <c r="H298" s="1"/>
      <c r="I298" s="6"/>
      <c r="J298" s="6"/>
    </row>
    <row r="299" spans="1:10" hidden="1" x14ac:dyDescent="0.25">
      <c r="A299" s="1">
        <v>2371</v>
      </c>
      <c r="B299" s="1" t="s">
        <v>3</v>
      </c>
      <c r="C299" s="1">
        <v>0</v>
      </c>
      <c r="D299" s="1">
        <v>44.301724</v>
      </c>
      <c r="E299" s="1" t="s">
        <v>10</v>
      </c>
      <c r="F299" s="1"/>
      <c r="G299" s="1"/>
      <c r="H299" s="1"/>
      <c r="I299" s="6"/>
      <c r="J299" s="6"/>
    </row>
    <row r="300" spans="1:10" hidden="1" x14ac:dyDescent="0.25">
      <c r="A300" s="1">
        <v>2372</v>
      </c>
      <c r="B300" s="1" t="s">
        <v>3</v>
      </c>
      <c r="C300" s="1">
        <v>0</v>
      </c>
      <c r="D300" s="1">
        <v>272.03139199999998</v>
      </c>
      <c r="E300" s="1" t="s">
        <v>10</v>
      </c>
      <c r="F300" s="1"/>
      <c r="G300" s="1"/>
      <c r="H300" s="1"/>
      <c r="I300" s="6"/>
      <c r="J300" s="6"/>
    </row>
    <row r="301" spans="1:10" hidden="1" x14ac:dyDescent="0.25">
      <c r="A301" s="1">
        <v>2373</v>
      </c>
      <c r="B301" s="1" t="s">
        <v>3</v>
      </c>
      <c r="C301" s="1">
        <v>0</v>
      </c>
      <c r="D301" s="1">
        <v>690.09600899999998</v>
      </c>
      <c r="E301" s="1" t="s">
        <v>10</v>
      </c>
      <c r="F301" s="1"/>
      <c r="G301" s="1"/>
      <c r="H301" s="1"/>
      <c r="I301" s="6"/>
      <c r="J301" s="6"/>
    </row>
    <row r="302" spans="1:10" hidden="1" x14ac:dyDescent="0.25">
      <c r="A302" s="1">
        <v>2374</v>
      </c>
      <c r="B302" s="1" t="s">
        <v>3</v>
      </c>
      <c r="C302" s="1">
        <v>0</v>
      </c>
      <c r="D302" s="1">
        <v>910.00370999999996</v>
      </c>
      <c r="E302" s="1" t="s">
        <v>10</v>
      </c>
      <c r="F302" s="1"/>
      <c r="G302" s="1"/>
      <c r="H302" s="1"/>
      <c r="I302" s="6"/>
      <c r="J302" s="6"/>
    </row>
    <row r="303" spans="1:10" hidden="1" x14ac:dyDescent="0.25">
      <c r="A303" s="1">
        <v>2375</v>
      </c>
      <c r="B303" s="1" t="s">
        <v>3</v>
      </c>
      <c r="C303" s="1">
        <v>0</v>
      </c>
      <c r="D303" s="1">
        <v>522.76247699999999</v>
      </c>
      <c r="E303" s="1" t="s">
        <v>10</v>
      </c>
      <c r="F303" s="1"/>
      <c r="G303" s="1"/>
      <c r="H303" s="1"/>
      <c r="I303" s="6"/>
      <c r="J303" s="6"/>
    </row>
    <row r="304" spans="1:10" hidden="1" x14ac:dyDescent="0.25">
      <c r="A304" s="1">
        <v>2376</v>
      </c>
      <c r="B304" s="1" t="s">
        <v>3</v>
      </c>
      <c r="C304" s="1">
        <v>0</v>
      </c>
      <c r="D304" s="1">
        <v>456.69264199999998</v>
      </c>
      <c r="E304" s="1" t="s">
        <v>10</v>
      </c>
      <c r="F304" s="1"/>
      <c r="G304" s="1"/>
      <c r="H304" s="1"/>
      <c r="I304" s="6"/>
      <c r="J304" s="6"/>
    </row>
    <row r="305" spans="1:10" hidden="1" x14ac:dyDescent="0.25">
      <c r="A305" s="1">
        <v>2377</v>
      </c>
      <c r="B305" s="1" t="s">
        <v>3</v>
      </c>
      <c r="C305" s="1">
        <v>0</v>
      </c>
      <c r="D305" s="1">
        <v>143.700672</v>
      </c>
      <c r="E305" s="1" t="s">
        <v>10</v>
      </c>
      <c r="F305" s="1"/>
      <c r="G305" s="1"/>
      <c r="H305" s="1"/>
      <c r="I305" s="6"/>
      <c r="J305" s="6"/>
    </row>
    <row r="306" spans="1:10" hidden="1" x14ac:dyDescent="0.25">
      <c r="A306" s="1">
        <v>2378</v>
      </c>
      <c r="B306" s="1" t="s">
        <v>3</v>
      </c>
      <c r="C306" s="1">
        <v>0</v>
      </c>
      <c r="D306" s="1">
        <v>77.164693</v>
      </c>
      <c r="E306" s="1" t="s">
        <v>10</v>
      </c>
      <c r="F306" s="1"/>
      <c r="G306" s="1"/>
      <c r="H306" s="1"/>
      <c r="I306" s="6"/>
      <c r="J306" s="6"/>
    </row>
    <row r="307" spans="1:10" hidden="1" x14ac:dyDescent="0.25">
      <c r="A307" s="1">
        <v>2385</v>
      </c>
      <c r="B307" s="1" t="s">
        <v>3</v>
      </c>
      <c r="C307" s="1">
        <v>0</v>
      </c>
      <c r="D307" s="1">
        <v>37.124850000000002</v>
      </c>
      <c r="E307" s="1" t="s">
        <v>10</v>
      </c>
      <c r="F307" s="1"/>
      <c r="G307" s="1"/>
      <c r="H307" s="1"/>
      <c r="I307" s="6"/>
      <c r="J307" s="6"/>
    </row>
    <row r="308" spans="1:10" hidden="1" x14ac:dyDescent="0.25">
      <c r="A308" s="1">
        <v>2426</v>
      </c>
      <c r="B308" s="1" t="s">
        <v>3</v>
      </c>
      <c r="C308" s="1">
        <v>0</v>
      </c>
      <c r="D308" s="1">
        <v>261.51450999999997</v>
      </c>
      <c r="E308" s="1" t="s">
        <v>10</v>
      </c>
      <c r="F308" s="1"/>
      <c r="G308" s="1"/>
      <c r="H308" s="1"/>
      <c r="I308" s="6"/>
      <c r="J308" s="6"/>
    </row>
    <row r="309" spans="1:10" hidden="1" x14ac:dyDescent="0.25">
      <c r="A309" s="1">
        <v>2297</v>
      </c>
      <c r="B309" s="1" t="s">
        <v>3</v>
      </c>
      <c r="C309" s="1">
        <v>0</v>
      </c>
      <c r="D309" s="1">
        <v>1658.6278689999999</v>
      </c>
      <c r="E309" s="1" t="s">
        <v>11</v>
      </c>
      <c r="F309" s="1"/>
      <c r="G309" s="1"/>
      <c r="H309" s="1"/>
      <c r="I309" s="6"/>
      <c r="J309" s="6"/>
    </row>
    <row r="310" spans="1:10" hidden="1" x14ac:dyDescent="0.25">
      <c r="A310" s="1">
        <v>2298</v>
      </c>
      <c r="B310" s="1" t="s">
        <v>3</v>
      </c>
      <c r="C310" s="1">
        <v>0</v>
      </c>
      <c r="D310" s="1">
        <v>90.482634000000004</v>
      </c>
      <c r="E310" s="1" t="s">
        <v>11</v>
      </c>
      <c r="F310" s="1"/>
      <c r="G310" s="1"/>
      <c r="H310" s="1"/>
      <c r="I310" s="6"/>
      <c r="J310" s="6"/>
    </row>
    <row r="311" spans="1:10" hidden="1" x14ac:dyDescent="0.25">
      <c r="A311" s="1">
        <v>2299</v>
      </c>
      <c r="B311" s="1" t="s">
        <v>3</v>
      </c>
      <c r="C311" s="1">
        <v>0</v>
      </c>
      <c r="D311" s="1">
        <v>78.578785999999994</v>
      </c>
      <c r="E311" s="1" t="s">
        <v>11</v>
      </c>
      <c r="F311" s="1"/>
      <c r="G311" s="1"/>
      <c r="H311" s="1"/>
      <c r="I311" s="6"/>
      <c r="J311" s="6"/>
    </row>
    <row r="312" spans="1:10" hidden="1" x14ac:dyDescent="0.25">
      <c r="A312" s="1">
        <v>2300</v>
      </c>
      <c r="B312" s="1" t="s">
        <v>3</v>
      </c>
      <c r="C312" s="1">
        <v>0</v>
      </c>
      <c r="D312" s="1">
        <v>86.991679000000005</v>
      </c>
      <c r="E312" s="1" t="s">
        <v>11</v>
      </c>
      <c r="F312" s="1"/>
      <c r="G312" s="1"/>
      <c r="H312" s="1"/>
      <c r="I312" s="6"/>
      <c r="J312" s="6"/>
    </row>
    <row r="314" spans="1:10" x14ac:dyDescent="0.25">
      <c r="D314">
        <f>SUM(D214:D272)</f>
        <v>31653.302725999994</v>
      </c>
    </row>
    <row r="315" spans="1:10" x14ac:dyDescent="0.25">
      <c r="F315" s="2" t="s">
        <v>78</v>
      </c>
      <c r="G315" s="2"/>
    </row>
    <row r="316" spans="1:10" x14ac:dyDescent="0.25">
      <c r="F316" s="2" t="s">
        <v>79</v>
      </c>
      <c r="G316" s="2"/>
    </row>
    <row r="319" spans="1:10" x14ac:dyDescent="0.25">
      <c r="F319" s="189" t="s">
        <v>30</v>
      </c>
      <c r="G319" s="190"/>
    </row>
    <row r="320" spans="1:10" x14ac:dyDescent="0.25">
      <c r="F320" s="14" t="s">
        <v>80</v>
      </c>
      <c r="G320" s="14" t="s">
        <v>31</v>
      </c>
    </row>
    <row r="321" spans="6:7" x14ac:dyDescent="0.25">
      <c r="F321" s="14" t="s">
        <v>81</v>
      </c>
      <c r="G321" s="14" t="s">
        <v>32</v>
      </c>
    </row>
    <row r="322" spans="6:7" x14ac:dyDescent="0.25">
      <c r="F322" s="14" t="s">
        <v>82</v>
      </c>
      <c r="G322" s="14" t="s">
        <v>33</v>
      </c>
    </row>
    <row r="323" spans="6:7" x14ac:dyDescent="0.25">
      <c r="F323" s="89" t="s">
        <v>90</v>
      </c>
      <c r="G323" s="82"/>
    </row>
    <row r="326" spans="6:7" x14ac:dyDescent="0.25">
      <c r="F326" t="str">
        <f>IF(G77&gt;2,"Tinggi",IF(AND(G77&gt;1.8,F31&lt;2),"Sedang",IF(AND(G77&gt;0,G77&lt;1.8),"Rendah","Rendah")))</f>
        <v>Rendah</v>
      </c>
    </row>
  </sheetData>
  <autoFilter ref="A3:E312">
    <filterColumn colId="4">
      <filters>
        <filter val="Perdagangan dan Jasa"/>
      </filters>
    </filterColumn>
  </autoFilter>
  <mergeCells count="1">
    <mergeCell ref="F319:G3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O25"/>
  <sheetViews>
    <sheetView topLeftCell="C12" zoomScale="130" zoomScaleNormal="130" workbookViewId="0">
      <selection activeCell="L23" sqref="L23"/>
    </sheetView>
  </sheetViews>
  <sheetFormatPr defaultRowHeight="15" x14ac:dyDescent="0.25"/>
  <cols>
    <col min="4" max="4" width="11.140625" bestFit="1" customWidth="1"/>
    <col min="11" max="11" width="12" bestFit="1" customWidth="1"/>
    <col min="12" max="12" width="12.28515625" customWidth="1"/>
    <col min="13" max="13" width="13.42578125" customWidth="1"/>
    <col min="14" max="14" width="12.5703125" customWidth="1"/>
    <col min="15" max="15" width="12.85546875" customWidth="1"/>
  </cols>
  <sheetData>
    <row r="1" spans="1:15" x14ac:dyDescent="0.25">
      <c r="A1" s="2" t="s">
        <v>112</v>
      </c>
    </row>
    <row r="3" spans="1:15" x14ac:dyDescent="0.25">
      <c r="A3" s="124" t="s">
        <v>0</v>
      </c>
      <c r="B3" s="124" t="s">
        <v>1</v>
      </c>
      <c r="C3" s="124" t="s">
        <v>2</v>
      </c>
      <c r="D3" s="124" t="s">
        <v>110</v>
      </c>
    </row>
    <row r="4" spans="1:15" x14ac:dyDescent="0.25">
      <c r="A4" s="1">
        <v>0</v>
      </c>
      <c r="B4" s="1" t="s">
        <v>111</v>
      </c>
      <c r="C4" s="1">
        <v>0</v>
      </c>
      <c r="D4" s="1">
        <v>3</v>
      </c>
    </row>
    <row r="5" spans="1:15" x14ac:dyDescent="0.25">
      <c r="A5" s="1">
        <v>1</v>
      </c>
      <c r="B5" s="1" t="s">
        <v>111</v>
      </c>
      <c r="C5" s="1">
        <v>0</v>
      </c>
      <c r="D5" s="1">
        <v>4</v>
      </c>
    </row>
    <row r="6" spans="1:15" x14ac:dyDescent="0.25">
      <c r="A6" s="1">
        <v>6</v>
      </c>
      <c r="B6" s="1" t="s">
        <v>111</v>
      </c>
      <c r="C6" s="1">
        <v>0</v>
      </c>
      <c r="D6" s="1">
        <v>4</v>
      </c>
    </row>
    <row r="7" spans="1:15" x14ac:dyDescent="0.25">
      <c r="A7" s="1">
        <v>7</v>
      </c>
      <c r="B7" s="1" t="s">
        <v>111</v>
      </c>
      <c r="C7" s="1">
        <v>0</v>
      </c>
      <c r="D7" s="1">
        <v>4</v>
      </c>
    </row>
    <row r="8" spans="1:15" x14ac:dyDescent="0.25">
      <c r="A8" s="1">
        <v>8</v>
      </c>
      <c r="B8" s="1" t="s">
        <v>111</v>
      </c>
      <c r="C8" s="1">
        <v>0</v>
      </c>
      <c r="D8" s="1">
        <v>4</v>
      </c>
    </row>
    <row r="9" spans="1:15" x14ac:dyDescent="0.25">
      <c r="A9" s="1">
        <v>14</v>
      </c>
      <c r="B9" s="1" t="s">
        <v>111</v>
      </c>
      <c r="C9" s="1">
        <v>0</v>
      </c>
      <c r="D9" s="1">
        <v>3</v>
      </c>
    </row>
    <row r="10" spans="1:15" x14ac:dyDescent="0.25">
      <c r="A10" s="1">
        <v>15</v>
      </c>
      <c r="B10" s="1" t="s">
        <v>111</v>
      </c>
      <c r="C10" s="1">
        <v>0</v>
      </c>
      <c r="D10" s="1">
        <v>3</v>
      </c>
    </row>
    <row r="11" spans="1:15" x14ac:dyDescent="0.25">
      <c r="A11" s="1">
        <v>16</v>
      </c>
      <c r="B11" s="1" t="s">
        <v>111</v>
      </c>
      <c r="C11" s="1">
        <v>0</v>
      </c>
      <c r="D11" s="1">
        <v>4</v>
      </c>
    </row>
    <row r="12" spans="1:15" x14ac:dyDescent="0.25">
      <c r="A12" s="1">
        <v>17</v>
      </c>
      <c r="B12" s="1" t="s">
        <v>111</v>
      </c>
      <c r="C12" s="1">
        <v>0</v>
      </c>
      <c r="D12" s="1">
        <v>4</v>
      </c>
    </row>
    <row r="13" spans="1:15" x14ac:dyDescent="0.25">
      <c r="A13" s="1">
        <v>18</v>
      </c>
      <c r="B13" s="1" t="s">
        <v>111</v>
      </c>
      <c r="C13" s="1">
        <v>0</v>
      </c>
      <c r="D13" s="1">
        <v>3</v>
      </c>
    </row>
    <row r="14" spans="1:15" x14ac:dyDescent="0.25">
      <c r="A14" s="1">
        <v>19</v>
      </c>
      <c r="B14" s="1" t="s">
        <v>111</v>
      </c>
      <c r="C14" s="1">
        <v>0</v>
      </c>
      <c r="D14" s="1">
        <v>3</v>
      </c>
    </row>
    <row r="15" spans="1:15" ht="42.75" x14ac:dyDescent="0.25">
      <c r="A15" s="1">
        <v>20</v>
      </c>
      <c r="B15" s="1" t="s">
        <v>111</v>
      </c>
      <c r="C15" s="1">
        <v>0</v>
      </c>
      <c r="D15" s="1">
        <v>3</v>
      </c>
      <c r="J15" s="129" t="s">
        <v>17</v>
      </c>
      <c r="K15" s="130" t="s">
        <v>114</v>
      </c>
      <c r="L15" s="130" t="s">
        <v>105</v>
      </c>
      <c r="M15" s="129" t="s">
        <v>29</v>
      </c>
      <c r="N15" s="130" t="s">
        <v>103</v>
      </c>
      <c r="O15" s="129" t="s">
        <v>96</v>
      </c>
    </row>
    <row r="16" spans="1:15" x14ac:dyDescent="0.25">
      <c r="A16" s="1">
        <v>21</v>
      </c>
      <c r="B16" s="1" t="s">
        <v>111</v>
      </c>
      <c r="C16" s="1">
        <v>0</v>
      </c>
      <c r="D16" s="1">
        <v>3</v>
      </c>
      <c r="J16" s="137">
        <v>1</v>
      </c>
      <c r="K16" s="148">
        <v>48</v>
      </c>
      <c r="L16" s="134">
        <v>447907</v>
      </c>
      <c r="M16" s="148">
        <f>AVERAGE(K$16:K21)</f>
        <v>59</v>
      </c>
      <c r="N16" s="135">
        <f>STDEV(K$16:K21)</f>
        <v>23.047776465420693</v>
      </c>
      <c r="O16" s="135">
        <f>(K16-M16)/N16</f>
        <v>-0.47726946746917853</v>
      </c>
    </row>
    <row r="17" spans="1:15" x14ac:dyDescent="0.25">
      <c r="A17" s="1">
        <v>22</v>
      </c>
      <c r="B17" s="1" t="s">
        <v>111</v>
      </c>
      <c r="C17" s="1">
        <v>0</v>
      </c>
      <c r="D17" s="1">
        <v>3</v>
      </c>
      <c r="J17" s="137">
        <v>2</v>
      </c>
      <c r="K17" s="149">
        <v>98</v>
      </c>
      <c r="L17" s="134">
        <v>580289</v>
      </c>
      <c r="M17" s="148">
        <f>AVERAGE(K$16:K22)</f>
        <v>59</v>
      </c>
      <c r="N17" s="135">
        <f>STDEV(K$16:K22)</f>
        <v>23.047776465420693</v>
      </c>
      <c r="O17" s="135">
        <f t="shared" ref="O17:O21" si="0">(K17-M17)/N17</f>
        <v>1.6921372028452693</v>
      </c>
    </row>
    <row r="18" spans="1:15" x14ac:dyDescent="0.25">
      <c r="J18" s="137">
        <v>3</v>
      </c>
      <c r="K18" s="148">
        <v>40</v>
      </c>
      <c r="L18" s="134">
        <v>255151</v>
      </c>
      <c r="M18" s="148">
        <f>AVERAGE(K$16:K23)</f>
        <v>59</v>
      </c>
      <c r="N18" s="135">
        <f>STDEV(K$16:K23)</f>
        <v>23.047776465420693</v>
      </c>
      <c r="O18" s="135">
        <f t="shared" si="0"/>
        <v>-0.82437453471949018</v>
      </c>
    </row>
    <row r="19" spans="1:15" x14ac:dyDescent="0.25">
      <c r="D19" s="2">
        <f>SUM(D4:D17)</f>
        <v>48</v>
      </c>
      <c r="J19" s="137">
        <v>4</v>
      </c>
      <c r="K19" s="148">
        <v>37</v>
      </c>
      <c r="L19" s="134">
        <v>319006</v>
      </c>
      <c r="M19" s="148">
        <f>AVERAGE(K$16:K24)</f>
        <v>59</v>
      </c>
      <c r="N19" s="135">
        <f>STDEV(K$16:K24)</f>
        <v>23.047776465420693</v>
      </c>
      <c r="O19" s="135">
        <f t="shared" si="0"/>
        <v>-0.95453893493835706</v>
      </c>
    </row>
    <row r="20" spans="1:15" x14ac:dyDescent="0.25">
      <c r="J20" s="137">
        <v>5</v>
      </c>
      <c r="K20" s="148">
        <v>72</v>
      </c>
      <c r="L20" s="134">
        <v>701523</v>
      </c>
      <c r="M20" s="148">
        <f>AVERAGE(K$16:K25)</f>
        <v>59</v>
      </c>
      <c r="N20" s="135">
        <f>STDEV(K$16:K25)</f>
        <v>23.047776465420693</v>
      </c>
      <c r="O20" s="135">
        <f t="shared" si="0"/>
        <v>0.56404573428175642</v>
      </c>
    </row>
    <row r="21" spans="1:15" x14ac:dyDescent="0.25">
      <c r="J21" s="137">
        <v>6</v>
      </c>
      <c r="K21" s="148">
        <v>59</v>
      </c>
      <c r="L21" s="134">
        <v>396586</v>
      </c>
      <c r="M21" s="148">
        <f>AVERAGE(K$16:K26)</f>
        <v>59</v>
      </c>
      <c r="N21" s="135">
        <f>STDEV(K$16:K26)</f>
        <v>23.047776465420693</v>
      </c>
      <c r="O21" s="135">
        <f t="shared" si="0"/>
        <v>0</v>
      </c>
    </row>
    <row r="25" spans="1:15" x14ac:dyDescent="0.25">
      <c r="O25" s="150">
        <f>AVERAGE(O16:O21)</f>
        <v>-3.7007434154171883E-17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15" workbookViewId="0">
      <selection activeCell="D36" sqref="D36"/>
    </sheetView>
  </sheetViews>
  <sheetFormatPr defaultRowHeight="15" x14ac:dyDescent="0.25"/>
  <cols>
    <col min="4" max="4" width="11.140625" bestFit="1" customWidth="1"/>
  </cols>
  <sheetData>
    <row r="1" spans="1:4" x14ac:dyDescent="0.25">
      <c r="A1" s="2" t="s">
        <v>113</v>
      </c>
    </row>
    <row r="3" spans="1:4" x14ac:dyDescent="0.25">
      <c r="A3" s="124" t="s">
        <v>0</v>
      </c>
      <c r="B3" s="124" t="s">
        <v>1</v>
      </c>
      <c r="C3" s="124" t="s">
        <v>2</v>
      </c>
      <c r="D3" s="124" t="s">
        <v>110</v>
      </c>
    </row>
    <row r="4" spans="1:4" x14ac:dyDescent="0.25">
      <c r="A4" s="1">
        <v>2</v>
      </c>
      <c r="B4" s="1" t="s">
        <v>111</v>
      </c>
      <c r="C4" s="1">
        <v>0</v>
      </c>
      <c r="D4" s="1">
        <v>3</v>
      </c>
    </row>
    <row r="5" spans="1:4" x14ac:dyDescent="0.25">
      <c r="A5" s="1">
        <v>3</v>
      </c>
      <c r="B5" s="1" t="s">
        <v>111</v>
      </c>
      <c r="C5" s="1">
        <v>0</v>
      </c>
      <c r="D5" s="1">
        <v>4</v>
      </c>
    </row>
    <row r="6" spans="1:4" x14ac:dyDescent="0.25">
      <c r="A6" s="1">
        <v>4</v>
      </c>
      <c r="B6" s="1" t="s">
        <v>111</v>
      </c>
      <c r="C6" s="1">
        <v>0</v>
      </c>
      <c r="D6" s="1">
        <v>4</v>
      </c>
    </row>
    <row r="7" spans="1:4" x14ac:dyDescent="0.25">
      <c r="A7" s="1">
        <v>5</v>
      </c>
      <c r="B7" s="1" t="s">
        <v>111</v>
      </c>
      <c r="C7" s="1">
        <v>0</v>
      </c>
      <c r="D7" s="1">
        <v>4</v>
      </c>
    </row>
    <row r="8" spans="1:4" x14ac:dyDescent="0.25">
      <c r="A8" s="1">
        <v>13</v>
      </c>
      <c r="B8" s="1" t="s">
        <v>111</v>
      </c>
      <c r="C8" s="1">
        <v>0</v>
      </c>
      <c r="D8" s="1">
        <v>3</v>
      </c>
    </row>
    <row r="9" spans="1:4" x14ac:dyDescent="0.25">
      <c r="A9" s="1">
        <v>48</v>
      </c>
      <c r="B9" s="1" t="s">
        <v>111</v>
      </c>
      <c r="C9" s="1">
        <v>0</v>
      </c>
      <c r="D9" s="1">
        <v>3</v>
      </c>
    </row>
    <row r="10" spans="1:4" x14ac:dyDescent="0.25">
      <c r="A10" s="1">
        <v>49</v>
      </c>
      <c r="B10" s="1" t="s">
        <v>111</v>
      </c>
      <c r="C10" s="1">
        <v>0</v>
      </c>
      <c r="D10" s="1">
        <v>3</v>
      </c>
    </row>
    <row r="11" spans="1:4" x14ac:dyDescent="0.25">
      <c r="A11" s="1">
        <v>50</v>
      </c>
      <c r="B11" s="1" t="s">
        <v>111</v>
      </c>
      <c r="C11" s="1">
        <v>0</v>
      </c>
      <c r="D11" s="1">
        <v>3</v>
      </c>
    </row>
    <row r="12" spans="1:4" x14ac:dyDescent="0.25">
      <c r="A12" s="1">
        <v>51</v>
      </c>
      <c r="B12" s="1" t="s">
        <v>111</v>
      </c>
      <c r="C12" s="1">
        <v>0</v>
      </c>
      <c r="D12" s="1">
        <v>3</v>
      </c>
    </row>
    <row r="13" spans="1:4" x14ac:dyDescent="0.25">
      <c r="A13" s="1">
        <v>52</v>
      </c>
      <c r="B13" s="1" t="s">
        <v>111</v>
      </c>
      <c r="C13" s="1">
        <v>0</v>
      </c>
      <c r="D13" s="1">
        <v>3</v>
      </c>
    </row>
    <row r="14" spans="1:4" x14ac:dyDescent="0.25">
      <c r="A14" s="1">
        <v>53</v>
      </c>
      <c r="B14" s="1" t="s">
        <v>111</v>
      </c>
      <c r="C14" s="1">
        <v>0</v>
      </c>
      <c r="D14" s="1">
        <v>3</v>
      </c>
    </row>
    <row r="15" spans="1:4" x14ac:dyDescent="0.25">
      <c r="A15" s="1">
        <v>54</v>
      </c>
      <c r="B15" s="1" t="s">
        <v>111</v>
      </c>
      <c r="C15" s="1">
        <v>0</v>
      </c>
      <c r="D15" s="1">
        <v>3</v>
      </c>
    </row>
    <row r="16" spans="1:4" x14ac:dyDescent="0.25">
      <c r="A16" s="1">
        <v>55</v>
      </c>
      <c r="B16" s="1" t="s">
        <v>111</v>
      </c>
      <c r="C16" s="1">
        <v>0</v>
      </c>
      <c r="D16" s="1">
        <v>4</v>
      </c>
    </row>
    <row r="17" spans="1:4" x14ac:dyDescent="0.25">
      <c r="A17" s="1">
        <v>56</v>
      </c>
      <c r="B17" s="1" t="s">
        <v>111</v>
      </c>
      <c r="C17" s="1">
        <v>0</v>
      </c>
      <c r="D17" s="1">
        <v>3</v>
      </c>
    </row>
    <row r="18" spans="1:4" x14ac:dyDescent="0.25">
      <c r="A18" s="1">
        <v>57</v>
      </c>
      <c r="B18" s="1" t="s">
        <v>111</v>
      </c>
      <c r="C18" s="1">
        <v>0</v>
      </c>
      <c r="D18" s="1">
        <v>3</v>
      </c>
    </row>
    <row r="19" spans="1:4" x14ac:dyDescent="0.25">
      <c r="A19" s="1">
        <v>58</v>
      </c>
      <c r="B19" s="1" t="s">
        <v>111</v>
      </c>
      <c r="C19" s="1">
        <v>0</v>
      </c>
      <c r="D19" s="1">
        <v>3</v>
      </c>
    </row>
    <row r="20" spans="1:4" x14ac:dyDescent="0.25">
      <c r="A20" s="1">
        <v>59</v>
      </c>
      <c r="B20" s="1" t="s">
        <v>111</v>
      </c>
      <c r="C20" s="1">
        <v>0</v>
      </c>
      <c r="D20" s="1">
        <v>3</v>
      </c>
    </row>
    <row r="21" spans="1:4" x14ac:dyDescent="0.25">
      <c r="A21" s="1">
        <v>60</v>
      </c>
      <c r="B21" s="1" t="s">
        <v>111</v>
      </c>
      <c r="C21" s="1">
        <v>0</v>
      </c>
      <c r="D21" s="1">
        <v>3</v>
      </c>
    </row>
    <row r="22" spans="1:4" x14ac:dyDescent="0.25">
      <c r="A22" s="1">
        <v>61</v>
      </c>
      <c r="B22" s="1" t="s">
        <v>111</v>
      </c>
      <c r="C22" s="1">
        <v>0</v>
      </c>
      <c r="D22" s="1">
        <v>3</v>
      </c>
    </row>
    <row r="23" spans="1:4" x14ac:dyDescent="0.25">
      <c r="A23" s="1">
        <v>62</v>
      </c>
      <c r="B23" s="1" t="s">
        <v>111</v>
      </c>
      <c r="C23" s="1">
        <v>0</v>
      </c>
      <c r="D23" s="1">
        <v>3</v>
      </c>
    </row>
    <row r="24" spans="1:4" x14ac:dyDescent="0.25">
      <c r="A24" s="1">
        <v>63</v>
      </c>
      <c r="B24" s="1" t="s">
        <v>111</v>
      </c>
      <c r="C24" s="1">
        <v>0</v>
      </c>
      <c r="D24" s="1">
        <v>3</v>
      </c>
    </row>
    <row r="25" spans="1:4" x14ac:dyDescent="0.25">
      <c r="A25" s="1">
        <v>64</v>
      </c>
      <c r="B25" s="1" t="s">
        <v>111</v>
      </c>
      <c r="C25" s="1">
        <v>0</v>
      </c>
      <c r="D25" s="1">
        <v>4</v>
      </c>
    </row>
    <row r="26" spans="1:4" x14ac:dyDescent="0.25">
      <c r="A26" s="1">
        <v>65</v>
      </c>
      <c r="B26" s="1" t="s">
        <v>111</v>
      </c>
      <c r="C26" s="1">
        <v>0</v>
      </c>
      <c r="D26" s="1">
        <v>3</v>
      </c>
    </row>
    <row r="27" spans="1:4" x14ac:dyDescent="0.25">
      <c r="A27" s="1">
        <v>66</v>
      </c>
      <c r="B27" s="1" t="s">
        <v>111</v>
      </c>
      <c r="C27" s="1">
        <v>0</v>
      </c>
      <c r="D27" s="1">
        <v>3</v>
      </c>
    </row>
    <row r="28" spans="1:4" x14ac:dyDescent="0.25">
      <c r="A28" s="1">
        <v>67</v>
      </c>
      <c r="B28" s="1" t="s">
        <v>111</v>
      </c>
      <c r="C28" s="1">
        <v>0</v>
      </c>
      <c r="D28" s="1">
        <v>3</v>
      </c>
    </row>
    <row r="29" spans="1:4" x14ac:dyDescent="0.25">
      <c r="A29" s="1">
        <v>68</v>
      </c>
      <c r="B29" s="1" t="s">
        <v>111</v>
      </c>
      <c r="C29" s="1">
        <v>0</v>
      </c>
      <c r="D29" s="1">
        <v>3</v>
      </c>
    </row>
    <row r="30" spans="1:4" x14ac:dyDescent="0.25">
      <c r="A30" s="1">
        <v>69</v>
      </c>
      <c r="B30" s="1" t="s">
        <v>111</v>
      </c>
      <c r="C30" s="1">
        <v>0</v>
      </c>
      <c r="D30" s="1">
        <v>3</v>
      </c>
    </row>
    <row r="31" spans="1:4" x14ac:dyDescent="0.25">
      <c r="A31" s="1">
        <v>70</v>
      </c>
      <c r="B31" s="1" t="s">
        <v>111</v>
      </c>
      <c r="C31" s="1">
        <v>0</v>
      </c>
      <c r="D31" s="1">
        <v>3</v>
      </c>
    </row>
    <row r="32" spans="1:4" x14ac:dyDescent="0.25">
      <c r="A32" s="1">
        <v>71</v>
      </c>
      <c r="B32" s="1" t="s">
        <v>111</v>
      </c>
      <c r="C32" s="1">
        <v>0</v>
      </c>
      <c r="D32" s="1">
        <v>3</v>
      </c>
    </row>
    <row r="33" spans="1:4" x14ac:dyDescent="0.25">
      <c r="A33" s="1">
        <v>72</v>
      </c>
      <c r="B33" s="1" t="s">
        <v>111</v>
      </c>
      <c r="C33" s="1">
        <v>0</v>
      </c>
      <c r="D33" s="1">
        <v>3</v>
      </c>
    </row>
    <row r="34" spans="1:4" x14ac:dyDescent="0.25">
      <c r="A34" s="1">
        <v>73</v>
      </c>
      <c r="B34" s="1" t="s">
        <v>111</v>
      </c>
      <c r="C34" s="1">
        <v>0</v>
      </c>
      <c r="D34" s="1">
        <v>3</v>
      </c>
    </row>
    <row r="36" spans="1:4" x14ac:dyDescent="0.25">
      <c r="D36" s="2">
        <f>SUM(D4:D34)</f>
        <v>98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8" sqref="D18"/>
    </sheetView>
  </sheetViews>
  <sheetFormatPr defaultRowHeight="15" x14ac:dyDescent="0.25"/>
  <cols>
    <col min="4" max="4" width="11.140625" bestFit="1" customWidth="1"/>
  </cols>
  <sheetData>
    <row r="1" spans="1:4" x14ac:dyDescent="0.25">
      <c r="A1" s="2" t="s">
        <v>113</v>
      </c>
    </row>
    <row r="3" spans="1:4" x14ac:dyDescent="0.25">
      <c r="A3" s="124" t="s">
        <v>0</v>
      </c>
      <c r="B3" s="124" t="s">
        <v>1</v>
      </c>
      <c r="C3" s="124" t="s">
        <v>2</v>
      </c>
      <c r="D3" s="124" t="s">
        <v>110</v>
      </c>
    </row>
    <row r="4" spans="1:4" x14ac:dyDescent="0.25">
      <c r="A4" s="1">
        <v>23</v>
      </c>
      <c r="B4" s="1" t="s">
        <v>111</v>
      </c>
      <c r="C4" s="1">
        <v>0</v>
      </c>
      <c r="D4" s="1">
        <v>3</v>
      </c>
    </row>
    <row r="5" spans="1:4" x14ac:dyDescent="0.25">
      <c r="A5" s="1">
        <v>24</v>
      </c>
      <c r="B5" s="1" t="s">
        <v>111</v>
      </c>
      <c r="C5" s="1">
        <v>0</v>
      </c>
      <c r="D5" s="1">
        <v>3</v>
      </c>
    </row>
    <row r="6" spans="1:4" x14ac:dyDescent="0.25">
      <c r="A6" s="1">
        <v>25</v>
      </c>
      <c r="B6" s="1" t="s">
        <v>111</v>
      </c>
      <c r="C6" s="1">
        <v>0</v>
      </c>
      <c r="D6" s="1">
        <v>4</v>
      </c>
    </row>
    <row r="7" spans="1:4" x14ac:dyDescent="0.25">
      <c r="A7" s="1">
        <v>26</v>
      </c>
      <c r="B7" s="1" t="s">
        <v>111</v>
      </c>
      <c r="C7" s="1">
        <v>0</v>
      </c>
      <c r="D7" s="1">
        <v>3</v>
      </c>
    </row>
    <row r="8" spans="1:4" x14ac:dyDescent="0.25">
      <c r="A8" s="1">
        <v>27</v>
      </c>
      <c r="B8" s="1" t="s">
        <v>111</v>
      </c>
      <c r="C8" s="1">
        <v>0</v>
      </c>
      <c r="D8" s="1">
        <v>3</v>
      </c>
    </row>
    <row r="9" spans="1:4" x14ac:dyDescent="0.25">
      <c r="A9" s="1">
        <v>28</v>
      </c>
      <c r="B9" s="1" t="s">
        <v>111</v>
      </c>
      <c r="C9" s="1">
        <v>0</v>
      </c>
      <c r="D9" s="1">
        <v>3</v>
      </c>
    </row>
    <row r="10" spans="1:4" x14ac:dyDescent="0.25">
      <c r="A10" s="1">
        <v>29</v>
      </c>
      <c r="B10" s="1" t="s">
        <v>111</v>
      </c>
      <c r="C10" s="1">
        <v>0</v>
      </c>
      <c r="D10" s="1">
        <v>3</v>
      </c>
    </row>
    <row r="11" spans="1:4" x14ac:dyDescent="0.25">
      <c r="A11" s="1">
        <v>30</v>
      </c>
      <c r="B11" s="1" t="s">
        <v>111</v>
      </c>
      <c r="C11" s="1">
        <v>0</v>
      </c>
      <c r="D11" s="1">
        <v>3</v>
      </c>
    </row>
    <row r="12" spans="1:4" x14ac:dyDescent="0.25">
      <c r="A12" s="1">
        <v>31</v>
      </c>
      <c r="B12" s="1" t="s">
        <v>111</v>
      </c>
      <c r="C12" s="1">
        <v>0</v>
      </c>
      <c r="D12" s="1">
        <v>3</v>
      </c>
    </row>
    <row r="13" spans="1:4" x14ac:dyDescent="0.25">
      <c r="A13" s="1">
        <v>32</v>
      </c>
      <c r="B13" s="1" t="s">
        <v>111</v>
      </c>
      <c r="C13" s="1">
        <v>0</v>
      </c>
      <c r="D13" s="1">
        <v>3</v>
      </c>
    </row>
    <row r="14" spans="1:4" x14ac:dyDescent="0.25">
      <c r="A14" s="1">
        <v>33</v>
      </c>
      <c r="B14" s="1" t="s">
        <v>111</v>
      </c>
      <c r="C14" s="1">
        <v>0</v>
      </c>
      <c r="D14" s="1">
        <v>3</v>
      </c>
    </row>
    <row r="15" spans="1:4" x14ac:dyDescent="0.25">
      <c r="A15" s="1">
        <v>34</v>
      </c>
      <c r="B15" s="1" t="s">
        <v>111</v>
      </c>
      <c r="C15" s="1">
        <v>0</v>
      </c>
      <c r="D15" s="1">
        <v>3</v>
      </c>
    </row>
    <row r="16" spans="1:4" x14ac:dyDescent="0.25">
      <c r="A16" s="1">
        <v>35</v>
      </c>
      <c r="B16" s="1" t="s">
        <v>111</v>
      </c>
      <c r="C16" s="1">
        <v>0</v>
      </c>
      <c r="D16" s="1">
        <v>3</v>
      </c>
    </row>
    <row r="18" spans="4:4" x14ac:dyDescent="0.25">
      <c r="D18" s="2">
        <f>SUM(D4:D16)</f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45" zoomScaleNormal="145" workbookViewId="0">
      <selection activeCell="A4" sqref="A4:D10"/>
    </sheetView>
  </sheetViews>
  <sheetFormatPr defaultRowHeight="15" x14ac:dyDescent="0.25"/>
  <cols>
    <col min="2" max="2" width="10.140625" customWidth="1"/>
    <col min="3" max="3" width="12.28515625" customWidth="1"/>
    <col min="4" max="4" width="11.42578125" customWidth="1"/>
  </cols>
  <sheetData>
    <row r="1" spans="1:4" x14ac:dyDescent="0.25">
      <c r="A1" s="2" t="s">
        <v>18</v>
      </c>
    </row>
    <row r="4" spans="1:4" x14ac:dyDescent="0.25">
      <c r="A4" s="3" t="s">
        <v>0</v>
      </c>
      <c r="B4" s="3" t="s">
        <v>1</v>
      </c>
      <c r="C4" s="3" t="s">
        <v>4</v>
      </c>
      <c r="D4" s="3" t="s">
        <v>17</v>
      </c>
    </row>
    <row r="5" spans="1:4" x14ac:dyDescent="0.25">
      <c r="A5" s="1">
        <v>0</v>
      </c>
      <c r="B5" s="1" t="s">
        <v>3</v>
      </c>
      <c r="C5" s="1">
        <v>701523</v>
      </c>
      <c r="D5" s="11">
        <v>5</v>
      </c>
    </row>
    <row r="6" spans="1:4" x14ac:dyDescent="0.25">
      <c r="A6" s="1">
        <v>1</v>
      </c>
      <c r="B6" s="1" t="s">
        <v>3</v>
      </c>
      <c r="C6" s="1">
        <v>447907</v>
      </c>
      <c r="D6" s="11">
        <v>1</v>
      </c>
    </row>
    <row r="7" spans="1:4" x14ac:dyDescent="0.25">
      <c r="A7" s="1">
        <v>2</v>
      </c>
      <c r="B7" s="1" t="s">
        <v>3</v>
      </c>
      <c r="C7" s="1">
        <v>580289</v>
      </c>
      <c r="D7" s="11">
        <v>2</v>
      </c>
    </row>
    <row r="8" spans="1:4" x14ac:dyDescent="0.25">
      <c r="A8" s="1">
        <v>3</v>
      </c>
      <c r="B8" s="1" t="s">
        <v>3</v>
      </c>
      <c r="C8" s="1">
        <v>255151</v>
      </c>
      <c r="D8" s="11">
        <v>3</v>
      </c>
    </row>
    <row r="9" spans="1:4" x14ac:dyDescent="0.25">
      <c r="A9" s="1">
        <v>4</v>
      </c>
      <c r="B9" s="1" t="s">
        <v>3</v>
      </c>
      <c r="C9" s="1">
        <v>319006</v>
      </c>
      <c r="D9" s="11">
        <v>4</v>
      </c>
    </row>
    <row r="10" spans="1:4" x14ac:dyDescent="0.25">
      <c r="A10" s="1">
        <v>5</v>
      </c>
      <c r="B10" s="1" t="s">
        <v>3</v>
      </c>
      <c r="C10" s="1">
        <v>396586</v>
      </c>
      <c r="D10" s="11">
        <v>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D17" sqref="D17"/>
    </sheetView>
  </sheetViews>
  <sheetFormatPr defaultRowHeight="15" x14ac:dyDescent="0.25"/>
  <cols>
    <col min="4" max="4" width="11.140625" bestFit="1" customWidth="1"/>
  </cols>
  <sheetData>
    <row r="1" spans="1:4" x14ac:dyDescent="0.25">
      <c r="A1" s="2" t="s">
        <v>113</v>
      </c>
    </row>
    <row r="3" spans="1:4" x14ac:dyDescent="0.25">
      <c r="A3" s="124" t="s">
        <v>0</v>
      </c>
      <c r="B3" s="124" t="s">
        <v>1</v>
      </c>
      <c r="C3" s="124" t="s">
        <v>2</v>
      </c>
      <c r="D3" s="124" t="s">
        <v>110</v>
      </c>
    </row>
    <row r="4" spans="1:4" x14ac:dyDescent="0.25">
      <c r="A4" s="1">
        <v>36</v>
      </c>
      <c r="B4" s="1" t="s">
        <v>111</v>
      </c>
      <c r="C4" s="1">
        <v>0</v>
      </c>
      <c r="D4" s="1">
        <v>3</v>
      </c>
    </row>
    <row r="5" spans="1:4" x14ac:dyDescent="0.25">
      <c r="A5" s="1">
        <v>37</v>
      </c>
      <c r="B5" s="1" t="s">
        <v>111</v>
      </c>
      <c r="C5" s="1">
        <v>0</v>
      </c>
      <c r="D5" s="1">
        <v>3</v>
      </c>
    </row>
    <row r="6" spans="1:4" x14ac:dyDescent="0.25">
      <c r="A6" s="1">
        <v>38</v>
      </c>
      <c r="B6" s="1" t="s">
        <v>111</v>
      </c>
      <c r="C6" s="1">
        <v>0</v>
      </c>
      <c r="D6" s="1">
        <v>4</v>
      </c>
    </row>
    <row r="7" spans="1:4" x14ac:dyDescent="0.25">
      <c r="A7" s="1">
        <v>39</v>
      </c>
      <c r="B7" s="1" t="s">
        <v>111</v>
      </c>
      <c r="C7" s="1">
        <v>0</v>
      </c>
      <c r="D7" s="1">
        <v>3</v>
      </c>
    </row>
    <row r="8" spans="1:4" x14ac:dyDescent="0.25">
      <c r="A8" s="1">
        <v>40</v>
      </c>
      <c r="B8" s="1" t="s">
        <v>111</v>
      </c>
      <c r="C8" s="1">
        <v>0</v>
      </c>
      <c r="D8" s="1">
        <v>3</v>
      </c>
    </row>
    <row r="9" spans="1:4" x14ac:dyDescent="0.25">
      <c r="A9" s="1">
        <v>41</v>
      </c>
      <c r="B9" s="1" t="s">
        <v>111</v>
      </c>
      <c r="C9" s="1">
        <v>0</v>
      </c>
      <c r="D9" s="1">
        <v>3</v>
      </c>
    </row>
    <row r="10" spans="1:4" x14ac:dyDescent="0.25">
      <c r="A10" s="1">
        <v>42</v>
      </c>
      <c r="B10" s="1" t="s">
        <v>111</v>
      </c>
      <c r="C10" s="1">
        <v>0</v>
      </c>
      <c r="D10" s="1">
        <v>3</v>
      </c>
    </row>
    <row r="11" spans="1:4" x14ac:dyDescent="0.25">
      <c r="A11" s="1">
        <v>43</v>
      </c>
      <c r="B11" s="1" t="s">
        <v>111</v>
      </c>
      <c r="C11" s="1">
        <v>0</v>
      </c>
      <c r="D11" s="1">
        <v>3</v>
      </c>
    </row>
    <row r="12" spans="1:4" x14ac:dyDescent="0.25">
      <c r="A12" s="1">
        <v>44</v>
      </c>
      <c r="B12" s="1" t="s">
        <v>111</v>
      </c>
      <c r="C12" s="1">
        <v>0</v>
      </c>
      <c r="D12" s="1">
        <v>3</v>
      </c>
    </row>
    <row r="13" spans="1:4" x14ac:dyDescent="0.25">
      <c r="A13" s="1">
        <v>45</v>
      </c>
      <c r="B13" s="1" t="s">
        <v>111</v>
      </c>
      <c r="C13" s="1">
        <v>0</v>
      </c>
      <c r="D13" s="1">
        <v>3</v>
      </c>
    </row>
    <row r="14" spans="1:4" x14ac:dyDescent="0.25">
      <c r="A14" s="1">
        <v>46</v>
      </c>
      <c r="B14" s="1" t="s">
        <v>111</v>
      </c>
      <c r="C14" s="1">
        <v>0</v>
      </c>
      <c r="D14" s="1">
        <v>3</v>
      </c>
    </row>
    <row r="15" spans="1:4" x14ac:dyDescent="0.25">
      <c r="A15" s="1">
        <v>47</v>
      </c>
      <c r="B15" s="1" t="s">
        <v>111</v>
      </c>
      <c r="C15" s="1">
        <v>0</v>
      </c>
      <c r="D15" s="1">
        <v>3</v>
      </c>
    </row>
    <row r="17" spans="4:4" x14ac:dyDescent="0.25">
      <c r="D17" s="2">
        <f>SUM(D4:D15)</f>
        <v>37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7" workbookViewId="0">
      <selection activeCell="D28" sqref="D28"/>
    </sheetView>
  </sheetViews>
  <sheetFormatPr defaultRowHeight="15" x14ac:dyDescent="0.25"/>
  <cols>
    <col min="4" max="4" width="11.140625" bestFit="1" customWidth="1"/>
  </cols>
  <sheetData>
    <row r="1" spans="1:4" x14ac:dyDescent="0.25">
      <c r="A1" s="2" t="s">
        <v>113</v>
      </c>
    </row>
    <row r="3" spans="1:4" x14ac:dyDescent="0.25">
      <c r="A3" s="124" t="s">
        <v>0</v>
      </c>
      <c r="B3" s="124" t="s">
        <v>1</v>
      </c>
      <c r="C3" s="124" t="s">
        <v>2</v>
      </c>
      <c r="D3" s="124" t="s">
        <v>110</v>
      </c>
    </row>
    <row r="4" spans="1:4" x14ac:dyDescent="0.25">
      <c r="A4" s="1">
        <v>9</v>
      </c>
      <c r="B4" s="1" t="s">
        <v>111</v>
      </c>
      <c r="C4" s="1">
        <v>0</v>
      </c>
      <c r="D4" s="1">
        <v>4</v>
      </c>
    </row>
    <row r="5" spans="1:4" x14ac:dyDescent="0.25">
      <c r="A5" s="1">
        <v>10</v>
      </c>
      <c r="B5" s="1" t="s">
        <v>111</v>
      </c>
      <c r="C5" s="1">
        <v>0</v>
      </c>
      <c r="D5" s="1">
        <v>3</v>
      </c>
    </row>
    <row r="6" spans="1:4" x14ac:dyDescent="0.25">
      <c r="A6" s="1">
        <v>12</v>
      </c>
      <c r="B6" s="1" t="s">
        <v>111</v>
      </c>
      <c r="C6" s="1">
        <v>0</v>
      </c>
      <c r="D6" s="1">
        <v>4</v>
      </c>
    </row>
    <row r="7" spans="1:4" x14ac:dyDescent="0.25">
      <c r="A7" s="1">
        <v>74</v>
      </c>
      <c r="B7" s="1" t="s">
        <v>111</v>
      </c>
      <c r="C7" s="1">
        <v>0</v>
      </c>
      <c r="D7" s="1">
        <v>3</v>
      </c>
    </row>
    <row r="8" spans="1:4" x14ac:dyDescent="0.25">
      <c r="A8" s="1">
        <v>75</v>
      </c>
      <c r="B8" s="1" t="s">
        <v>111</v>
      </c>
      <c r="C8" s="1">
        <v>0</v>
      </c>
      <c r="D8" s="1">
        <v>4</v>
      </c>
    </row>
    <row r="9" spans="1:4" x14ac:dyDescent="0.25">
      <c r="A9" s="1">
        <v>76</v>
      </c>
      <c r="B9" s="1" t="s">
        <v>111</v>
      </c>
      <c r="C9" s="1">
        <v>0</v>
      </c>
      <c r="D9" s="1">
        <v>3</v>
      </c>
    </row>
    <row r="10" spans="1:4" x14ac:dyDescent="0.25">
      <c r="A10" s="1">
        <v>77</v>
      </c>
      <c r="B10" s="1" t="s">
        <v>111</v>
      </c>
      <c r="C10" s="1">
        <v>0</v>
      </c>
      <c r="D10" s="1">
        <v>3</v>
      </c>
    </row>
    <row r="11" spans="1:4" x14ac:dyDescent="0.25">
      <c r="A11" s="1">
        <v>78</v>
      </c>
      <c r="B11" s="1" t="s">
        <v>111</v>
      </c>
      <c r="C11" s="1">
        <v>0</v>
      </c>
      <c r="D11" s="1">
        <v>4</v>
      </c>
    </row>
    <row r="12" spans="1:4" x14ac:dyDescent="0.25">
      <c r="A12" s="1">
        <v>79</v>
      </c>
      <c r="B12" s="1" t="s">
        <v>111</v>
      </c>
      <c r="C12" s="1">
        <v>0</v>
      </c>
      <c r="D12" s="1">
        <v>3</v>
      </c>
    </row>
    <row r="13" spans="1:4" x14ac:dyDescent="0.25">
      <c r="A13" s="1">
        <v>80</v>
      </c>
      <c r="B13" s="1" t="s">
        <v>111</v>
      </c>
      <c r="C13" s="1">
        <v>0</v>
      </c>
      <c r="D13" s="1">
        <v>3</v>
      </c>
    </row>
    <row r="14" spans="1:4" x14ac:dyDescent="0.25">
      <c r="A14" s="1">
        <v>81</v>
      </c>
      <c r="B14" s="1" t="s">
        <v>111</v>
      </c>
      <c r="C14" s="1">
        <v>0</v>
      </c>
      <c r="D14" s="1">
        <v>3</v>
      </c>
    </row>
    <row r="15" spans="1:4" x14ac:dyDescent="0.25">
      <c r="A15" s="1">
        <v>82</v>
      </c>
      <c r="B15" s="1" t="s">
        <v>111</v>
      </c>
      <c r="C15" s="1">
        <v>0</v>
      </c>
      <c r="D15" s="1">
        <v>3</v>
      </c>
    </row>
    <row r="16" spans="1:4" x14ac:dyDescent="0.25">
      <c r="A16" s="1">
        <v>83</v>
      </c>
      <c r="B16" s="1" t="s">
        <v>111</v>
      </c>
      <c r="C16" s="1">
        <v>0</v>
      </c>
      <c r="D16" s="1">
        <v>3</v>
      </c>
    </row>
    <row r="17" spans="1:4" x14ac:dyDescent="0.25">
      <c r="A17" s="1">
        <v>84</v>
      </c>
      <c r="B17" s="1" t="s">
        <v>111</v>
      </c>
      <c r="C17" s="1">
        <v>0</v>
      </c>
      <c r="D17" s="1">
        <v>3</v>
      </c>
    </row>
    <row r="18" spans="1:4" x14ac:dyDescent="0.25">
      <c r="A18" s="1">
        <v>85</v>
      </c>
      <c r="B18" s="1" t="s">
        <v>111</v>
      </c>
      <c r="C18" s="1">
        <v>0</v>
      </c>
      <c r="D18" s="1">
        <v>2</v>
      </c>
    </row>
    <row r="19" spans="1:4" x14ac:dyDescent="0.25">
      <c r="A19" s="1">
        <v>86</v>
      </c>
      <c r="B19" s="1" t="s">
        <v>111</v>
      </c>
      <c r="C19" s="1">
        <v>0</v>
      </c>
      <c r="D19" s="1">
        <v>3</v>
      </c>
    </row>
    <row r="20" spans="1:4" x14ac:dyDescent="0.25">
      <c r="A20" s="1">
        <v>87</v>
      </c>
      <c r="B20" s="1" t="s">
        <v>111</v>
      </c>
      <c r="C20" s="1">
        <v>0</v>
      </c>
      <c r="D20" s="1">
        <v>3</v>
      </c>
    </row>
    <row r="21" spans="1:4" x14ac:dyDescent="0.25">
      <c r="A21" s="1">
        <v>88</v>
      </c>
      <c r="B21" s="1" t="s">
        <v>111</v>
      </c>
      <c r="C21" s="1">
        <v>0</v>
      </c>
      <c r="D21" s="1">
        <v>3</v>
      </c>
    </row>
    <row r="22" spans="1:4" x14ac:dyDescent="0.25">
      <c r="A22" s="1">
        <v>89</v>
      </c>
      <c r="B22" s="1" t="s">
        <v>111</v>
      </c>
      <c r="C22" s="1">
        <v>0</v>
      </c>
      <c r="D22" s="1">
        <v>3</v>
      </c>
    </row>
    <row r="23" spans="1:4" x14ac:dyDescent="0.25">
      <c r="A23" s="1">
        <v>90</v>
      </c>
      <c r="B23" s="1" t="s">
        <v>111</v>
      </c>
      <c r="C23" s="1">
        <v>0</v>
      </c>
      <c r="D23" s="1">
        <v>3</v>
      </c>
    </row>
    <row r="24" spans="1:4" x14ac:dyDescent="0.25">
      <c r="A24" s="1">
        <v>91</v>
      </c>
      <c r="B24" s="1" t="s">
        <v>111</v>
      </c>
      <c r="C24" s="1">
        <v>0</v>
      </c>
      <c r="D24" s="1">
        <v>3</v>
      </c>
    </row>
    <row r="25" spans="1:4" x14ac:dyDescent="0.25">
      <c r="A25" s="1">
        <v>92</v>
      </c>
      <c r="B25" s="1" t="s">
        <v>111</v>
      </c>
      <c r="C25" s="1">
        <v>0</v>
      </c>
      <c r="D25" s="1">
        <v>3</v>
      </c>
    </row>
    <row r="26" spans="1:4" x14ac:dyDescent="0.25">
      <c r="A26" s="1">
        <v>93</v>
      </c>
      <c r="B26" s="1" t="s">
        <v>111</v>
      </c>
      <c r="C26" s="1">
        <v>0</v>
      </c>
      <c r="D26" s="1">
        <v>3</v>
      </c>
    </row>
    <row r="28" spans="1:4" x14ac:dyDescent="0.25">
      <c r="D28" s="2">
        <f>SUM(D4:D26)</f>
        <v>72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3" workbookViewId="0">
      <selection activeCell="G7" sqref="G7"/>
    </sheetView>
  </sheetViews>
  <sheetFormatPr defaultRowHeight="15" x14ac:dyDescent="0.25"/>
  <cols>
    <col min="4" max="4" width="11.140625" bestFit="1" customWidth="1"/>
  </cols>
  <sheetData>
    <row r="1" spans="1:4" x14ac:dyDescent="0.25">
      <c r="A1" s="2" t="s">
        <v>113</v>
      </c>
    </row>
    <row r="3" spans="1:4" x14ac:dyDescent="0.25">
      <c r="A3" s="124" t="s">
        <v>0</v>
      </c>
      <c r="B3" s="124" t="s">
        <v>1</v>
      </c>
      <c r="C3" s="124" t="s">
        <v>2</v>
      </c>
      <c r="D3" s="124" t="s">
        <v>110</v>
      </c>
    </row>
    <row r="4" spans="1:4" x14ac:dyDescent="0.25">
      <c r="A4" s="1">
        <v>11</v>
      </c>
      <c r="B4" s="1" t="s">
        <v>111</v>
      </c>
      <c r="C4" s="1">
        <v>0</v>
      </c>
      <c r="D4" s="1">
        <v>3</v>
      </c>
    </row>
    <row r="5" spans="1:4" x14ac:dyDescent="0.25">
      <c r="A5" s="1">
        <v>94</v>
      </c>
      <c r="B5" s="1" t="s">
        <v>111</v>
      </c>
      <c r="C5" s="1">
        <v>0</v>
      </c>
      <c r="D5" s="1">
        <v>3</v>
      </c>
    </row>
    <row r="6" spans="1:4" x14ac:dyDescent="0.25">
      <c r="A6" s="1">
        <v>95</v>
      </c>
      <c r="B6" s="1" t="s">
        <v>111</v>
      </c>
      <c r="C6" s="1">
        <v>0</v>
      </c>
      <c r="D6" s="1">
        <v>3</v>
      </c>
    </row>
    <row r="7" spans="1:4" x14ac:dyDescent="0.25">
      <c r="A7" s="1">
        <v>96</v>
      </c>
      <c r="B7" s="1" t="s">
        <v>111</v>
      </c>
      <c r="C7" s="1">
        <v>0</v>
      </c>
      <c r="D7" s="1">
        <v>3</v>
      </c>
    </row>
    <row r="8" spans="1:4" x14ac:dyDescent="0.25">
      <c r="A8" s="1">
        <v>97</v>
      </c>
      <c r="B8" s="1" t="s">
        <v>111</v>
      </c>
      <c r="C8" s="1">
        <v>0</v>
      </c>
      <c r="D8" s="1">
        <v>3</v>
      </c>
    </row>
    <row r="9" spans="1:4" x14ac:dyDescent="0.25">
      <c r="A9" s="1">
        <v>98</v>
      </c>
      <c r="B9" s="1" t="s">
        <v>111</v>
      </c>
      <c r="C9" s="1">
        <v>0</v>
      </c>
      <c r="D9" s="1">
        <v>3</v>
      </c>
    </row>
    <row r="10" spans="1:4" x14ac:dyDescent="0.25">
      <c r="A10" s="1">
        <v>99</v>
      </c>
      <c r="B10" s="1" t="s">
        <v>111</v>
      </c>
      <c r="C10" s="1">
        <v>0</v>
      </c>
      <c r="D10" s="1">
        <v>3</v>
      </c>
    </row>
    <row r="11" spans="1:4" x14ac:dyDescent="0.25">
      <c r="A11" s="1">
        <v>100</v>
      </c>
      <c r="B11" s="1" t="s">
        <v>111</v>
      </c>
      <c r="C11" s="1">
        <v>0</v>
      </c>
      <c r="D11" s="1">
        <v>4</v>
      </c>
    </row>
    <row r="12" spans="1:4" x14ac:dyDescent="0.25">
      <c r="A12" s="1">
        <v>101</v>
      </c>
      <c r="B12" s="1" t="s">
        <v>111</v>
      </c>
      <c r="C12" s="1">
        <v>0</v>
      </c>
      <c r="D12" s="1">
        <v>3</v>
      </c>
    </row>
    <row r="13" spans="1:4" x14ac:dyDescent="0.25">
      <c r="A13" s="1">
        <v>102</v>
      </c>
      <c r="B13" s="1" t="s">
        <v>111</v>
      </c>
      <c r="C13" s="1">
        <v>0</v>
      </c>
      <c r="D13" s="1">
        <v>3</v>
      </c>
    </row>
    <row r="14" spans="1:4" x14ac:dyDescent="0.25">
      <c r="A14" s="1">
        <v>103</v>
      </c>
      <c r="B14" s="1" t="s">
        <v>111</v>
      </c>
      <c r="C14" s="1">
        <v>0</v>
      </c>
      <c r="D14" s="1">
        <v>3</v>
      </c>
    </row>
    <row r="15" spans="1:4" x14ac:dyDescent="0.25">
      <c r="A15" s="1">
        <v>104</v>
      </c>
      <c r="B15" s="1" t="s">
        <v>111</v>
      </c>
      <c r="C15" s="1">
        <v>0</v>
      </c>
      <c r="D15" s="1">
        <v>3</v>
      </c>
    </row>
    <row r="16" spans="1:4" x14ac:dyDescent="0.25">
      <c r="A16" s="1">
        <v>105</v>
      </c>
      <c r="B16" s="1" t="s">
        <v>111</v>
      </c>
      <c r="C16" s="1">
        <v>0</v>
      </c>
      <c r="D16" s="1">
        <v>3</v>
      </c>
    </row>
    <row r="17" spans="1:4" x14ac:dyDescent="0.25">
      <c r="A17" s="1">
        <v>106</v>
      </c>
      <c r="B17" s="1" t="s">
        <v>111</v>
      </c>
      <c r="C17" s="1">
        <v>0</v>
      </c>
      <c r="D17" s="1">
        <v>3</v>
      </c>
    </row>
    <row r="18" spans="1:4" x14ac:dyDescent="0.25">
      <c r="A18" s="1">
        <v>107</v>
      </c>
      <c r="B18" s="1" t="s">
        <v>111</v>
      </c>
      <c r="C18" s="1">
        <v>0</v>
      </c>
      <c r="D18" s="1">
        <v>3</v>
      </c>
    </row>
    <row r="19" spans="1:4" x14ac:dyDescent="0.25">
      <c r="A19" s="1">
        <v>108</v>
      </c>
      <c r="B19" s="1" t="s">
        <v>111</v>
      </c>
      <c r="C19" s="1">
        <v>0</v>
      </c>
      <c r="D19" s="1">
        <v>3</v>
      </c>
    </row>
    <row r="20" spans="1:4" x14ac:dyDescent="0.25">
      <c r="A20" s="1">
        <v>109</v>
      </c>
      <c r="B20" s="1" t="s">
        <v>111</v>
      </c>
      <c r="C20" s="1">
        <v>0</v>
      </c>
      <c r="D20" s="1">
        <v>4</v>
      </c>
    </row>
    <row r="21" spans="1:4" x14ac:dyDescent="0.25">
      <c r="A21" s="1">
        <v>110</v>
      </c>
      <c r="B21" s="1" t="s">
        <v>111</v>
      </c>
      <c r="C21" s="1">
        <v>0</v>
      </c>
      <c r="D21" s="1">
        <v>3</v>
      </c>
    </row>
    <row r="22" spans="1:4" x14ac:dyDescent="0.25">
      <c r="A22" s="1">
        <v>111</v>
      </c>
      <c r="B22" s="1" t="s">
        <v>111</v>
      </c>
      <c r="C22" s="1">
        <v>0</v>
      </c>
      <c r="D22" s="1">
        <v>3</v>
      </c>
    </row>
    <row r="24" spans="1:4" x14ac:dyDescent="0.25">
      <c r="D24" s="2">
        <f>SUM(D4:D22)</f>
        <v>59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0"/>
  <sheetViews>
    <sheetView topLeftCell="A11" zoomScale="115" zoomScaleNormal="115" workbookViewId="0">
      <selection activeCell="L35" sqref="L35"/>
    </sheetView>
  </sheetViews>
  <sheetFormatPr defaultRowHeight="15" x14ac:dyDescent="0.25"/>
  <cols>
    <col min="2" max="2" width="12" bestFit="1" customWidth="1"/>
    <col min="3" max="3" width="14.28515625" bestFit="1" customWidth="1"/>
    <col min="5" max="5" width="18.140625" bestFit="1" customWidth="1"/>
    <col min="12" max="12" width="13.42578125" customWidth="1"/>
    <col min="14" max="14" width="10.85546875" customWidth="1"/>
  </cols>
  <sheetData>
    <row r="2" spans="1:6" x14ac:dyDescent="0.25">
      <c r="A2" s="24" t="s">
        <v>115</v>
      </c>
    </row>
    <row r="4" spans="1:6" ht="28.5" x14ac:dyDescent="0.25">
      <c r="A4" s="129" t="s">
        <v>17</v>
      </c>
      <c r="B4" s="129" t="s">
        <v>106</v>
      </c>
      <c r="C4" s="129" t="s">
        <v>101</v>
      </c>
      <c r="D4" s="129" t="s">
        <v>29</v>
      </c>
      <c r="E4" s="130" t="s">
        <v>103</v>
      </c>
      <c r="F4" s="129" t="s">
        <v>96</v>
      </c>
    </row>
    <row r="5" spans="1:6" x14ac:dyDescent="0.25">
      <c r="A5" s="152">
        <v>1</v>
      </c>
      <c r="B5" s="153">
        <v>447907</v>
      </c>
      <c r="C5" s="154">
        <v>6.5785829052310715E-2</v>
      </c>
      <c r="D5" s="155">
        <v>9.9144242780542471E-2</v>
      </c>
      <c r="E5" s="155">
        <v>3.9128229019650969E-2</v>
      </c>
      <c r="F5" s="155">
        <v>-0.85254085257675483</v>
      </c>
    </row>
    <row r="6" spans="1:6" x14ac:dyDescent="0.25">
      <c r="A6" s="152">
        <v>2</v>
      </c>
      <c r="B6" s="153">
        <v>580289</v>
      </c>
      <c r="C6" s="156">
        <v>4.9857226313095721E-2</v>
      </c>
      <c r="D6" s="155">
        <v>9.9144242780542471E-2</v>
      </c>
      <c r="E6" s="155">
        <v>3.9128229019650969E-2</v>
      </c>
      <c r="F6" s="155">
        <v>-1.2596280921043945</v>
      </c>
    </row>
    <row r="7" spans="1:6" x14ac:dyDescent="0.25">
      <c r="A7" s="152">
        <v>3</v>
      </c>
      <c r="B7" s="153">
        <v>255151</v>
      </c>
      <c r="C7" s="154">
        <v>0.14519245466410086</v>
      </c>
      <c r="D7" s="155">
        <v>9.9144242780542471E-2</v>
      </c>
      <c r="E7" s="155">
        <v>3.9128229019650969E-2</v>
      </c>
      <c r="F7" s="155">
        <v>1.1768539756918737</v>
      </c>
    </row>
    <row r="8" spans="1:6" x14ac:dyDescent="0.25">
      <c r="A8" s="152">
        <v>4</v>
      </c>
      <c r="B8" s="153">
        <v>319006</v>
      </c>
      <c r="C8" s="154">
        <v>0.14293237655180691</v>
      </c>
      <c r="D8" s="155">
        <v>9.9144242780542471E-2</v>
      </c>
      <c r="E8" s="155">
        <v>3.9128229019650969E-2</v>
      </c>
      <c r="F8" s="155">
        <v>1.1190931679855269</v>
      </c>
    </row>
    <row r="9" spans="1:6" x14ac:dyDescent="0.25">
      <c r="A9" s="152">
        <v>5</v>
      </c>
      <c r="B9" s="153">
        <v>701523</v>
      </c>
      <c r="C9" s="154">
        <v>9.0578641042417696E-2</v>
      </c>
      <c r="D9" s="155">
        <v>9.9144242780542471E-2</v>
      </c>
      <c r="E9" s="155">
        <v>3.9128229019650969E-2</v>
      </c>
      <c r="F9" s="155">
        <v>-0.21891105099142005</v>
      </c>
    </row>
    <row r="10" spans="1:6" x14ac:dyDescent="0.25">
      <c r="A10" s="152">
        <v>6</v>
      </c>
      <c r="B10" s="153">
        <v>396586</v>
      </c>
      <c r="C10" s="154">
        <v>0.10051892905952302</v>
      </c>
      <c r="D10" s="155">
        <v>9.9144242780542471E-2</v>
      </c>
      <c r="E10" s="155">
        <v>3.9128229019650969E-2</v>
      </c>
      <c r="F10" s="155">
        <v>3.5132851995170862E-2</v>
      </c>
    </row>
    <row r="12" spans="1:6" x14ac:dyDescent="0.25">
      <c r="A12" s="24" t="s">
        <v>116</v>
      </c>
    </row>
    <row r="14" spans="1:6" x14ac:dyDescent="0.25">
      <c r="A14" s="151" t="s">
        <v>17</v>
      </c>
      <c r="B14" s="151" t="s">
        <v>114</v>
      </c>
      <c r="C14" s="151" t="s">
        <v>105</v>
      </c>
      <c r="D14" s="151" t="s">
        <v>29</v>
      </c>
      <c r="E14" s="151" t="s">
        <v>103</v>
      </c>
      <c r="F14" s="151" t="s">
        <v>96</v>
      </c>
    </row>
    <row r="15" spans="1:6" x14ac:dyDescent="0.25">
      <c r="A15" s="157">
        <v>1</v>
      </c>
      <c r="B15" s="157">
        <v>48</v>
      </c>
      <c r="C15" s="157">
        <v>447907</v>
      </c>
      <c r="D15" s="157">
        <v>59</v>
      </c>
      <c r="E15" s="157">
        <v>23.047776465420693</v>
      </c>
      <c r="F15" s="157">
        <v>-0.47726946746917853</v>
      </c>
    </row>
    <row r="16" spans="1:6" x14ac:dyDescent="0.25">
      <c r="A16" s="157">
        <v>2</v>
      </c>
      <c r="B16" s="157">
        <v>98</v>
      </c>
      <c r="C16" s="157">
        <v>580289</v>
      </c>
      <c r="D16" s="157">
        <v>59</v>
      </c>
      <c r="E16" s="157">
        <v>23.047776465420693</v>
      </c>
      <c r="F16" s="157">
        <v>1.6921372028452693</v>
      </c>
    </row>
    <row r="17" spans="1:6" x14ac:dyDescent="0.25">
      <c r="A17" s="157">
        <v>3</v>
      </c>
      <c r="B17" s="157">
        <v>40</v>
      </c>
      <c r="C17" s="157">
        <v>255151</v>
      </c>
      <c r="D17" s="157">
        <v>59</v>
      </c>
      <c r="E17" s="157">
        <v>23.047776465420693</v>
      </c>
      <c r="F17" s="157">
        <v>-0.82437453471949018</v>
      </c>
    </row>
    <row r="18" spans="1:6" x14ac:dyDescent="0.25">
      <c r="A18" s="157">
        <v>4</v>
      </c>
      <c r="B18" s="157">
        <v>37</v>
      </c>
      <c r="C18" s="157">
        <v>319006</v>
      </c>
      <c r="D18" s="157">
        <v>59</v>
      </c>
      <c r="E18" s="157">
        <v>23.047776465420693</v>
      </c>
      <c r="F18" s="157">
        <v>-0.95453893493835706</v>
      </c>
    </row>
    <row r="19" spans="1:6" x14ac:dyDescent="0.25">
      <c r="A19" s="157">
        <v>5</v>
      </c>
      <c r="B19" s="157">
        <v>72</v>
      </c>
      <c r="C19" s="157">
        <v>701523</v>
      </c>
      <c r="D19" s="157">
        <v>59</v>
      </c>
      <c r="E19" s="157">
        <v>23.047776465420693</v>
      </c>
      <c r="F19" s="157">
        <v>0.56404573428175642</v>
      </c>
    </row>
    <row r="20" spans="1:6" x14ac:dyDescent="0.25">
      <c r="A20" s="157">
        <v>6</v>
      </c>
      <c r="B20" s="157">
        <v>59</v>
      </c>
      <c r="C20" s="157">
        <v>396586</v>
      </c>
      <c r="D20" s="157">
        <v>59</v>
      </c>
      <c r="E20" s="157">
        <v>23.047776465420693</v>
      </c>
      <c r="F20" s="157">
        <v>0</v>
      </c>
    </row>
    <row r="22" spans="1:6" x14ac:dyDescent="0.25">
      <c r="A22" s="24" t="s">
        <v>64</v>
      </c>
    </row>
    <row r="24" spans="1:6" ht="42.75" x14ac:dyDescent="0.25">
      <c r="A24" s="129" t="s">
        <v>17</v>
      </c>
      <c r="B24" s="130" t="s">
        <v>104</v>
      </c>
      <c r="C24" s="130" t="s">
        <v>105</v>
      </c>
      <c r="D24" s="129" t="s">
        <v>29</v>
      </c>
      <c r="E24" s="130" t="s">
        <v>103</v>
      </c>
      <c r="F24" s="129" t="s">
        <v>96</v>
      </c>
    </row>
    <row r="25" spans="1:6" x14ac:dyDescent="0.25">
      <c r="A25" s="137">
        <v>1</v>
      </c>
      <c r="B25" s="133">
        <v>177757.17360499996</v>
      </c>
      <c r="C25" s="134">
        <v>447907</v>
      </c>
      <c r="D25" s="135">
        <v>93451.674764333293</v>
      </c>
      <c r="E25" s="135">
        <v>60489.457283637028</v>
      </c>
      <c r="F25" s="135">
        <v>1.3937221893950122</v>
      </c>
    </row>
    <row r="26" spans="1:6" x14ac:dyDescent="0.25">
      <c r="A26" s="137">
        <v>2</v>
      </c>
      <c r="B26" s="136">
        <v>154229.74080499989</v>
      </c>
      <c r="C26" s="134">
        <v>580289</v>
      </c>
      <c r="D26" s="135">
        <v>93451.674764333293</v>
      </c>
      <c r="E26" s="135">
        <v>60489.457283637028</v>
      </c>
      <c r="F26" s="135">
        <v>1.0047712241106128</v>
      </c>
    </row>
    <row r="27" spans="1:6" x14ac:dyDescent="0.25">
      <c r="A27" s="137">
        <v>3</v>
      </c>
      <c r="B27" s="135">
        <v>60222.757444999988</v>
      </c>
      <c r="C27" s="134">
        <v>255151</v>
      </c>
      <c r="D27" s="135">
        <v>93451.674764333293</v>
      </c>
      <c r="E27" s="135">
        <v>60489.457283637028</v>
      </c>
      <c r="F27" s="135">
        <v>-0.54933402962307687</v>
      </c>
    </row>
    <row r="28" spans="1:6" x14ac:dyDescent="0.25">
      <c r="A28" s="137">
        <v>4</v>
      </c>
      <c r="B28" s="135">
        <v>94089.337919999962</v>
      </c>
      <c r="C28" s="134">
        <v>319006</v>
      </c>
      <c r="D28" s="135">
        <v>93451.674764333293</v>
      </c>
      <c r="E28" s="135">
        <v>60489.457283637028</v>
      </c>
      <c r="F28" s="135">
        <v>1.0541723868948694E-2</v>
      </c>
    </row>
    <row r="29" spans="1:6" x14ac:dyDescent="0.25">
      <c r="A29" s="137">
        <v>5</v>
      </c>
      <c r="B29" s="135">
        <v>42757.736084999997</v>
      </c>
      <c r="C29" s="134">
        <v>701523</v>
      </c>
      <c r="D29" s="135">
        <v>93451.674764333293</v>
      </c>
      <c r="E29" s="135">
        <v>60489.457283637028</v>
      </c>
      <c r="F29" s="135">
        <v>-0.83806238236900976</v>
      </c>
    </row>
    <row r="30" spans="1:6" x14ac:dyDescent="0.25">
      <c r="A30" s="137">
        <v>6</v>
      </c>
      <c r="B30" s="135">
        <v>31653.302725999994</v>
      </c>
      <c r="C30" s="134">
        <v>396586</v>
      </c>
      <c r="D30" s="135">
        <v>93451.674764333293</v>
      </c>
      <c r="E30" s="135">
        <v>60489.457283637028</v>
      </c>
      <c r="F30" s="135">
        <v>-1.0216387253824866</v>
      </c>
    </row>
    <row r="31" spans="1:6" x14ac:dyDescent="0.25">
      <c r="A31" s="162"/>
      <c r="B31" s="163"/>
      <c r="C31" s="164"/>
      <c r="D31" s="163"/>
      <c r="E31" s="163"/>
      <c r="F31" s="163"/>
    </row>
    <row r="33" spans="1:15" x14ac:dyDescent="0.25">
      <c r="A33" s="24" t="s">
        <v>121</v>
      </c>
    </row>
    <row r="34" spans="1:15" ht="28.5" x14ac:dyDescent="0.25">
      <c r="A34" s="129" t="s">
        <v>17</v>
      </c>
      <c r="B34" s="130" t="s">
        <v>109</v>
      </c>
      <c r="C34" s="130" t="s">
        <v>105</v>
      </c>
      <c r="D34" s="129" t="s">
        <v>29</v>
      </c>
      <c r="E34" s="130" t="s">
        <v>103</v>
      </c>
      <c r="F34" s="129" t="s">
        <v>96</v>
      </c>
    </row>
    <row r="35" spans="1:15" x14ac:dyDescent="0.25">
      <c r="A35" s="137">
        <v>1</v>
      </c>
      <c r="B35" s="133">
        <v>48239.011420999996</v>
      </c>
      <c r="C35" s="134">
        <v>447907</v>
      </c>
      <c r="D35" s="135">
        <v>82476.42816783335</v>
      </c>
      <c r="E35" s="135">
        <v>29270.594398471923</v>
      </c>
      <c r="F35" s="135">
        <v>-1.1696864190985041</v>
      </c>
    </row>
    <row r="36" spans="1:15" x14ac:dyDescent="0.25">
      <c r="A36" s="137">
        <v>2</v>
      </c>
      <c r="B36" s="136">
        <v>124806.43598500009</v>
      </c>
      <c r="C36" s="134">
        <v>580289</v>
      </c>
      <c r="D36" s="135">
        <v>82476.42816783335</v>
      </c>
      <c r="E36" s="135">
        <v>29270.594398471923</v>
      </c>
      <c r="F36" s="135">
        <v>1.446161538126352</v>
      </c>
    </row>
    <row r="37" spans="1:15" x14ac:dyDescent="0.25">
      <c r="A37" s="137">
        <v>3</v>
      </c>
      <c r="B37" s="135">
        <v>89239.360910000032</v>
      </c>
      <c r="C37" s="134">
        <v>255151</v>
      </c>
      <c r="D37" s="135">
        <v>82476.42816783335</v>
      </c>
      <c r="E37" s="135">
        <v>29270.594398471923</v>
      </c>
      <c r="F37" s="135">
        <v>0.23104869857100485</v>
      </c>
    </row>
    <row r="38" spans="1:15" x14ac:dyDescent="0.25">
      <c r="A38" s="137">
        <v>4</v>
      </c>
      <c r="B38" s="135">
        <v>64661.956827999995</v>
      </c>
      <c r="C38" s="134">
        <v>319006</v>
      </c>
      <c r="D38" s="135">
        <v>82476.42816783335</v>
      </c>
      <c r="E38" s="135">
        <v>29270.594398471923</v>
      </c>
      <c r="F38" s="135">
        <v>-0.60861324158020391</v>
      </c>
    </row>
    <row r="39" spans="1:15" x14ac:dyDescent="0.25">
      <c r="A39" s="137">
        <v>5</v>
      </c>
      <c r="B39" s="135">
        <v>105777.19750800003</v>
      </c>
      <c r="C39" s="134">
        <v>701523</v>
      </c>
      <c r="D39" s="135">
        <v>82476.42816783335</v>
      </c>
      <c r="E39" s="135">
        <v>29270.594398471923</v>
      </c>
      <c r="F39" s="135">
        <v>0.79604701643445608</v>
      </c>
    </row>
    <row r="40" spans="1:15" x14ac:dyDescent="0.25">
      <c r="A40" s="137">
        <v>6</v>
      </c>
      <c r="B40" s="135">
        <v>62134.606355000011</v>
      </c>
      <c r="C40" s="134">
        <v>396586</v>
      </c>
      <c r="D40" s="135">
        <v>82476.42816783335</v>
      </c>
      <c r="E40" s="135">
        <v>29270.594398471923</v>
      </c>
      <c r="F40" s="135">
        <v>-0.69495759245310329</v>
      </c>
    </row>
    <row r="42" spans="1:15" x14ac:dyDescent="0.25">
      <c r="A42" s="2" t="s">
        <v>125</v>
      </c>
    </row>
    <row r="43" spans="1:15" x14ac:dyDescent="0.25">
      <c r="A43" s="24" t="s">
        <v>124</v>
      </c>
      <c r="B43" s="2" t="s">
        <v>123</v>
      </c>
    </row>
    <row r="44" spans="1:15" ht="15.75" thickBot="1" x14ac:dyDescent="0.3"/>
    <row r="45" spans="1:15" ht="29.25" thickBot="1" x14ac:dyDescent="0.3">
      <c r="A45" s="158" t="s">
        <v>17</v>
      </c>
      <c r="B45" s="159" t="s">
        <v>119</v>
      </c>
      <c r="C45" s="159" t="s">
        <v>118</v>
      </c>
      <c r="D45" s="159" t="s">
        <v>120</v>
      </c>
      <c r="E45" s="159" t="s">
        <v>122</v>
      </c>
      <c r="F45" s="159" t="s">
        <v>117</v>
      </c>
      <c r="J45" s="158" t="s">
        <v>17</v>
      </c>
      <c r="K45" s="159" t="s">
        <v>22</v>
      </c>
      <c r="L45" s="159" t="s">
        <v>127</v>
      </c>
      <c r="M45" s="159" t="s">
        <v>64</v>
      </c>
      <c r="N45" s="159" t="s">
        <v>128</v>
      </c>
      <c r="O45" s="159" t="s">
        <v>117</v>
      </c>
    </row>
    <row r="46" spans="1:15" ht="15.75" thickBot="1" x14ac:dyDescent="0.3">
      <c r="A46" s="160">
        <v>1</v>
      </c>
      <c r="B46" s="165">
        <f>F5</f>
        <v>-0.85254085257675483</v>
      </c>
      <c r="C46" s="165">
        <f>F15</f>
        <v>-0.47726946746917853</v>
      </c>
      <c r="D46" s="165">
        <f>F25</f>
        <v>1.3937221893950122</v>
      </c>
      <c r="E46" s="165">
        <f>F35</f>
        <v>-1.1696864190985041</v>
      </c>
      <c r="F46" s="161">
        <f>(2*C46)+B46+D46+E46</f>
        <v>-1.5830440172186038</v>
      </c>
      <c r="J46" s="177" t="s">
        <v>129</v>
      </c>
      <c r="K46" s="165">
        <v>-0.85254085257675483</v>
      </c>
      <c r="L46" s="165">
        <v>-0.47726946746917853</v>
      </c>
      <c r="M46" s="165">
        <v>1.3937221893950122</v>
      </c>
      <c r="N46" s="165">
        <v>-1.1696864190985041</v>
      </c>
      <c r="O46" s="161">
        <v>-1.5830440172186038</v>
      </c>
    </row>
    <row r="47" spans="1:15" ht="15.75" thickBot="1" x14ac:dyDescent="0.3">
      <c r="A47" s="160">
        <v>2</v>
      </c>
      <c r="B47" s="165">
        <f t="shared" ref="B47:B51" si="0">F6</f>
        <v>-1.2596280921043945</v>
      </c>
      <c r="C47" s="165">
        <f t="shared" ref="C47:C51" si="1">F16</f>
        <v>1.6921372028452693</v>
      </c>
      <c r="D47" s="165">
        <f t="shared" ref="D47:D51" si="2">F26</f>
        <v>1.0047712241106128</v>
      </c>
      <c r="E47" s="165">
        <f t="shared" ref="E47:E51" si="3">F36</f>
        <v>1.446161538126352</v>
      </c>
      <c r="F47" s="161">
        <f t="shared" ref="F47:F51" si="4">(2*C47)+B47+D47+E47</f>
        <v>4.575579075823109</v>
      </c>
      <c r="J47" s="177" t="s">
        <v>130</v>
      </c>
      <c r="K47" s="165">
        <v>-1.2596280921043945</v>
      </c>
      <c r="L47" s="165">
        <v>1.6921372028452693</v>
      </c>
      <c r="M47" s="165">
        <v>1.0047712241106128</v>
      </c>
      <c r="N47" s="165">
        <v>1.446161538126352</v>
      </c>
      <c r="O47" s="161">
        <v>4.575579075823109</v>
      </c>
    </row>
    <row r="48" spans="1:15" ht="15.75" thickBot="1" x14ac:dyDescent="0.3">
      <c r="A48" s="160">
        <v>3</v>
      </c>
      <c r="B48" s="165">
        <f t="shared" si="0"/>
        <v>1.1768539756918737</v>
      </c>
      <c r="C48" s="165">
        <f t="shared" si="1"/>
        <v>-0.82437453471949018</v>
      </c>
      <c r="D48" s="165">
        <f t="shared" si="2"/>
        <v>-0.54933402962307687</v>
      </c>
      <c r="E48" s="165">
        <f t="shared" si="3"/>
        <v>0.23104869857100485</v>
      </c>
      <c r="F48" s="161">
        <f t="shared" si="4"/>
        <v>-0.79018042479917872</v>
      </c>
      <c r="J48" s="177" t="s">
        <v>131</v>
      </c>
      <c r="K48" s="165">
        <v>1.1768539756918737</v>
      </c>
      <c r="L48" s="165">
        <v>-0.82437453471949018</v>
      </c>
      <c r="M48" s="165">
        <v>-0.54933402962307687</v>
      </c>
      <c r="N48" s="165">
        <v>0.23104869857100485</v>
      </c>
      <c r="O48" s="161">
        <v>-0.79018042479917872</v>
      </c>
    </row>
    <row r="49" spans="1:15" ht="15.75" thickBot="1" x14ac:dyDescent="0.3">
      <c r="A49" s="160">
        <v>4</v>
      </c>
      <c r="B49" s="165">
        <f t="shared" si="0"/>
        <v>1.1190931679855269</v>
      </c>
      <c r="C49" s="165">
        <f t="shared" si="1"/>
        <v>-0.95453893493835706</v>
      </c>
      <c r="D49" s="165">
        <f t="shared" si="2"/>
        <v>1.0541723868948694E-2</v>
      </c>
      <c r="E49" s="165">
        <f t="shared" si="3"/>
        <v>-0.60861324158020391</v>
      </c>
      <c r="F49" s="161">
        <f t="shared" si="4"/>
        <v>-1.3880562196024424</v>
      </c>
      <c r="J49" s="177" t="s">
        <v>132</v>
      </c>
      <c r="K49" s="165">
        <v>1.1190931679855269</v>
      </c>
      <c r="L49" s="165">
        <v>-0.95453893493835706</v>
      </c>
      <c r="M49" s="165">
        <v>1.0541723868948694E-2</v>
      </c>
      <c r="N49" s="165">
        <v>-0.60861324158020391</v>
      </c>
      <c r="O49" s="161">
        <v>-1.3880562196024424</v>
      </c>
    </row>
    <row r="50" spans="1:15" ht="15.75" thickBot="1" x14ac:dyDescent="0.3">
      <c r="A50" s="160">
        <v>5</v>
      </c>
      <c r="B50" s="165">
        <f t="shared" si="0"/>
        <v>-0.21891105099142005</v>
      </c>
      <c r="C50" s="165">
        <f t="shared" si="1"/>
        <v>0.56404573428175642</v>
      </c>
      <c r="D50" s="165">
        <f t="shared" si="2"/>
        <v>-0.83806238236900976</v>
      </c>
      <c r="E50" s="165">
        <f t="shared" si="3"/>
        <v>0.79604701643445608</v>
      </c>
      <c r="F50" s="161">
        <f t="shared" si="4"/>
        <v>0.8671650516375391</v>
      </c>
      <c r="J50" s="177" t="s">
        <v>133</v>
      </c>
      <c r="K50" s="165">
        <v>-0.21891105099142005</v>
      </c>
      <c r="L50" s="165">
        <v>0.56404573428175642</v>
      </c>
      <c r="M50" s="165">
        <v>-0.83806238236900976</v>
      </c>
      <c r="N50" s="165">
        <v>0.79604701643445608</v>
      </c>
      <c r="O50" s="161">
        <v>0.8671650516375391</v>
      </c>
    </row>
    <row r="51" spans="1:15" ht="15.75" thickBot="1" x14ac:dyDescent="0.3">
      <c r="A51" s="160">
        <v>6</v>
      </c>
      <c r="B51" s="165">
        <f t="shared" si="0"/>
        <v>3.5132851995170862E-2</v>
      </c>
      <c r="C51" s="165">
        <f t="shared" si="1"/>
        <v>0</v>
      </c>
      <c r="D51" s="165">
        <f t="shared" si="2"/>
        <v>-1.0216387253824866</v>
      </c>
      <c r="E51" s="165">
        <f t="shared" si="3"/>
        <v>-0.69495759245310329</v>
      </c>
      <c r="F51" s="161">
        <f t="shared" si="4"/>
        <v>-1.6814634658404191</v>
      </c>
      <c r="J51" s="177" t="s">
        <v>134</v>
      </c>
      <c r="K51" s="165">
        <v>3.5132851995170862E-2</v>
      </c>
      <c r="L51" s="165">
        <v>0</v>
      </c>
      <c r="M51" s="165">
        <v>-1.0216387253824866</v>
      </c>
      <c r="N51" s="165">
        <v>-0.69495759245310329</v>
      </c>
      <c r="O51" s="161">
        <v>-1.6814634658404191</v>
      </c>
    </row>
    <row r="53" spans="1:15" ht="15.75" thickBot="1" x14ac:dyDescent="0.3"/>
    <row r="54" spans="1:15" ht="15.75" thickBot="1" x14ac:dyDescent="0.3">
      <c r="J54" s="158" t="s">
        <v>17</v>
      </c>
      <c r="K54" s="159" t="s">
        <v>117</v>
      </c>
    </row>
    <row r="55" spans="1:15" ht="15.75" thickBot="1" x14ac:dyDescent="0.3">
      <c r="J55" s="160" t="s">
        <v>129</v>
      </c>
      <c r="K55" s="167">
        <v>-1.5830440172186038</v>
      </c>
    </row>
    <row r="56" spans="1:15" ht="15.75" thickBot="1" x14ac:dyDescent="0.3">
      <c r="J56" s="160" t="s">
        <v>130</v>
      </c>
      <c r="K56" s="167">
        <v>4.575579075823109</v>
      </c>
    </row>
    <row r="57" spans="1:15" ht="15.75" thickBot="1" x14ac:dyDescent="0.3">
      <c r="J57" s="160" t="s">
        <v>131</v>
      </c>
      <c r="K57" s="167">
        <v>-0.79018042479917872</v>
      </c>
    </row>
    <row r="58" spans="1:15" ht="15.75" thickBot="1" x14ac:dyDescent="0.3">
      <c r="J58" s="160" t="s">
        <v>132</v>
      </c>
      <c r="K58" s="167">
        <v>-1.3880562196024424</v>
      </c>
    </row>
    <row r="59" spans="1:15" ht="15.75" thickBot="1" x14ac:dyDescent="0.3">
      <c r="J59" s="160" t="s">
        <v>133</v>
      </c>
      <c r="K59" s="167">
        <v>0.8671650516375391</v>
      </c>
    </row>
    <row r="60" spans="1:15" ht="15.75" thickBot="1" x14ac:dyDescent="0.3">
      <c r="J60" s="160" t="s">
        <v>134</v>
      </c>
      <c r="K60" s="167">
        <v>-1.6814634658404191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G90"/>
  <sheetViews>
    <sheetView topLeftCell="S21" zoomScaleNormal="100" workbookViewId="0">
      <selection activeCell="AB42" sqref="AB42"/>
    </sheetView>
  </sheetViews>
  <sheetFormatPr defaultRowHeight="15" x14ac:dyDescent="0.25"/>
  <cols>
    <col min="1" max="1" width="6.140625" customWidth="1"/>
    <col min="2" max="2" width="14.7109375" customWidth="1"/>
    <col min="3" max="3" width="12.28515625" customWidth="1"/>
    <col min="7" max="7" width="36.5703125" customWidth="1"/>
    <col min="8" max="8" width="10.42578125" customWidth="1"/>
    <col min="9" max="9" width="11.7109375" customWidth="1"/>
    <col min="10" max="10" width="12.85546875" customWidth="1"/>
    <col min="11" max="11" width="11.7109375" customWidth="1"/>
    <col min="12" max="12" width="20.42578125" bestFit="1" customWidth="1"/>
    <col min="13" max="13" width="12.85546875" customWidth="1"/>
    <col min="14" max="19" width="11.5703125" customWidth="1"/>
    <col min="24" max="24" width="23.85546875" bestFit="1" customWidth="1"/>
    <col min="25" max="25" width="12.28515625" customWidth="1"/>
    <col min="26" max="26" width="12.85546875" customWidth="1"/>
    <col min="31" max="31" width="24.42578125" customWidth="1"/>
    <col min="32" max="32" width="14.7109375" customWidth="1"/>
    <col min="33" max="33" width="12.7109375" customWidth="1"/>
  </cols>
  <sheetData>
    <row r="1" spans="1:33" x14ac:dyDescent="0.25">
      <c r="A1" s="2" t="s">
        <v>24</v>
      </c>
      <c r="H1" s="2" t="s">
        <v>23</v>
      </c>
      <c r="I1" s="2"/>
    </row>
    <row r="3" spans="1:33" x14ac:dyDescent="0.25">
      <c r="A3" s="3" t="s">
        <v>0</v>
      </c>
      <c r="B3" s="3" t="s">
        <v>1</v>
      </c>
      <c r="C3" s="3" t="s">
        <v>4</v>
      </c>
      <c r="H3" s="14" t="s">
        <v>19</v>
      </c>
      <c r="I3" s="14"/>
      <c r="J3" s="14" t="s">
        <v>36</v>
      </c>
      <c r="K3" s="14">
        <v>447907</v>
      </c>
      <c r="L3" s="9">
        <v>447907</v>
      </c>
      <c r="U3" s="15" t="s">
        <v>21</v>
      </c>
      <c r="V3" s="15" t="s">
        <v>36</v>
      </c>
      <c r="W3" s="15">
        <v>580289</v>
      </c>
      <c r="X3" s="44">
        <v>580289</v>
      </c>
      <c r="AB3" s="16" t="s">
        <v>25</v>
      </c>
      <c r="AC3" s="16" t="s">
        <v>36</v>
      </c>
      <c r="AD3" s="16">
        <v>255151</v>
      </c>
      <c r="AE3" s="44">
        <v>255151</v>
      </c>
    </row>
    <row r="4" spans="1:33" x14ac:dyDescent="0.25">
      <c r="A4" s="1">
        <v>0</v>
      </c>
      <c r="B4" s="1" t="s">
        <v>3</v>
      </c>
      <c r="C4" s="1">
        <v>54300</v>
      </c>
      <c r="O4" s="178" t="s">
        <v>98</v>
      </c>
      <c r="P4" s="178"/>
      <c r="Q4" s="178"/>
      <c r="R4" s="178"/>
    </row>
    <row r="5" spans="1:33" ht="30" x14ac:dyDescent="0.25">
      <c r="A5" s="1">
        <v>1</v>
      </c>
      <c r="B5" s="1" t="s">
        <v>3</v>
      </c>
      <c r="C5" s="1">
        <v>67145</v>
      </c>
      <c r="H5" s="72" t="s">
        <v>0</v>
      </c>
      <c r="I5" s="72"/>
      <c r="J5" s="72" t="s">
        <v>37</v>
      </c>
      <c r="K5" s="72" t="s">
        <v>20</v>
      </c>
      <c r="L5" s="72" t="s">
        <v>35</v>
      </c>
      <c r="M5" s="119" t="s">
        <v>22</v>
      </c>
      <c r="N5" s="119" t="s">
        <v>30</v>
      </c>
      <c r="O5" s="119" t="s">
        <v>94</v>
      </c>
      <c r="P5" s="121" t="s">
        <v>95</v>
      </c>
      <c r="Q5" s="119" t="s">
        <v>96</v>
      </c>
      <c r="R5" s="120" t="s">
        <v>97</v>
      </c>
      <c r="S5" s="88"/>
      <c r="U5" s="3" t="s">
        <v>0</v>
      </c>
      <c r="V5" s="3" t="s">
        <v>1</v>
      </c>
      <c r="W5" s="3" t="s">
        <v>20</v>
      </c>
      <c r="X5" s="12" t="s">
        <v>35</v>
      </c>
      <c r="Y5" s="13" t="s">
        <v>22</v>
      </c>
      <c r="Z5" s="13" t="s">
        <v>30</v>
      </c>
      <c r="AB5" s="45" t="s">
        <v>0</v>
      </c>
      <c r="AC5" s="45" t="s">
        <v>1</v>
      </c>
      <c r="AD5" s="45" t="s">
        <v>20</v>
      </c>
      <c r="AE5" s="45" t="s">
        <v>35</v>
      </c>
      <c r="AF5" s="13" t="s">
        <v>22</v>
      </c>
      <c r="AG5" s="13" t="s">
        <v>30</v>
      </c>
    </row>
    <row r="6" spans="1:33" x14ac:dyDescent="0.25">
      <c r="A6" s="1">
        <v>2</v>
      </c>
      <c r="B6" s="1" t="s">
        <v>3</v>
      </c>
      <c r="C6" s="1">
        <v>90103</v>
      </c>
      <c r="H6" s="11">
        <v>6</v>
      </c>
      <c r="I6" s="11"/>
      <c r="J6" s="1" t="s">
        <v>3</v>
      </c>
      <c r="K6" s="1">
        <v>46914</v>
      </c>
      <c r="L6" s="1" t="s">
        <v>9</v>
      </c>
      <c r="M6" s="1">
        <f t="shared" ref="M6:M20" si="0">(K6/K$3)</f>
        <v>0.10474049300412809</v>
      </c>
      <c r="N6" s="1" t="str">
        <f>IF(M6&gt;0.134,"Tinggi",IF(AND(M6&gt;0.067,M6&lt;0.133),"Sedang",IF(AND(M6&gt;0,M6&lt;0.066),"Rendah","Rendah")))</f>
        <v>Sedang</v>
      </c>
      <c r="O6" s="1">
        <f>AVERAGE(M$6:M20)</f>
        <v>6.5785829052310715E-2</v>
      </c>
      <c r="P6" s="1">
        <f>STDEV(M$6:M20)</f>
        <v>3.9379555731158894E-2</v>
      </c>
      <c r="Q6" s="51">
        <f>(M6-O6)/P6</f>
        <v>0.9892103460424434</v>
      </c>
      <c r="R6" s="51">
        <f>50+(10*Q6)</f>
        <v>59.892103460424437</v>
      </c>
      <c r="S6" s="63"/>
      <c r="U6" s="11">
        <v>1</v>
      </c>
      <c r="V6" s="1" t="s">
        <v>3</v>
      </c>
      <c r="W6" s="1">
        <v>67145</v>
      </c>
      <c r="X6" s="1" t="s">
        <v>9</v>
      </c>
      <c r="Y6" s="1">
        <f t="shared" ref="Y6:Y25" si="1">(W6/W$3)</f>
        <v>0.11570958608555393</v>
      </c>
      <c r="Z6" s="1" t="str">
        <f>IF(Y6&gt;0.102,"Tinggi",IF(AND(Y6&gt;0.051,Y6&lt;0.101),"Sedang",IF(AND(Y6&gt;0,Y6&lt;0.05),"Rendah","Rendah")))</f>
        <v>Tinggi</v>
      </c>
      <c r="AB6" s="11">
        <v>2</v>
      </c>
      <c r="AC6" s="1" t="s">
        <v>3</v>
      </c>
      <c r="AD6" s="1">
        <v>90103</v>
      </c>
      <c r="AE6" s="1" t="s">
        <v>8</v>
      </c>
      <c r="AF6" s="1">
        <f>(AD6/AD$3)</f>
        <v>0.35313598614153974</v>
      </c>
      <c r="AG6" s="1" t="str">
        <f>IF(AF6&gt;0.292,"Tinggi",IF(AND(AF6&gt;0.146,AF6&lt;0.291),"Sedang",IF(AND(AF6&gt;0,AF6&lt;0.145),"Rendah","Rendah")))</f>
        <v>Tinggi</v>
      </c>
    </row>
    <row r="7" spans="1:33" x14ac:dyDescent="0.25">
      <c r="A7" s="1">
        <v>3</v>
      </c>
      <c r="B7" s="1" t="s">
        <v>3</v>
      </c>
      <c r="C7" s="1">
        <v>30844</v>
      </c>
      <c r="H7" s="11">
        <v>7</v>
      </c>
      <c r="I7" s="11"/>
      <c r="J7" s="1" t="s">
        <v>3</v>
      </c>
      <c r="K7" s="1">
        <v>26905</v>
      </c>
      <c r="L7" s="1" t="s">
        <v>9</v>
      </c>
      <c r="M7" s="1">
        <f t="shared" si="0"/>
        <v>6.0068273101335772E-2</v>
      </c>
      <c r="N7" s="1" t="str">
        <f t="shared" ref="N7:N20" si="2">IF(M7&gt;0.134,"Tinggi",IF(AND(M7&gt;0.067,M7&lt;0.133),"Sedang",IF(AND(M7&gt;0,M7&lt;0.066),"Rendah","Rendah")))</f>
        <v>Rendah</v>
      </c>
      <c r="O7" s="1">
        <f>AVERAGE(M$6:M21)</f>
        <v>6.5785829052310715E-2</v>
      </c>
      <c r="P7" s="1">
        <f>STDEV(M$6:M21)</f>
        <v>3.9379555731158894E-2</v>
      </c>
      <c r="Q7" s="51">
        <f t="shared" ref="Q7:Q20" si="3">(M7-O7)/P7</f>
        <v>-0.14519097142710916</v>
      </c>
      <c r="R7" s="51">
        <f t="shared" ref="R7:R20" si="4">50+(10*Q7)</f>
        <v>48.548090285728911</v>
      </c>
      <c r="S7" s="6"/>
      <c r="U7" s="11">
        <v>18</v>
      </c>
      <c r="V7" s="1" t="s">
        <v>3</v>
      </c>
      <c r="W7" s="1">
        <v>24910</v>
      </c>
      <c r="X7" s="1" t="s">
        <v>9</v>
      </c>
      <c r="Y7" s="1">
        <f t="shared" si="1"/>
        <v>4.2926886430726757E-2</v>
      </c>
      <c r="Z7" s="1" t="str">
        <f t="shared" ref="Z7:Z25" si="5">IF(Y7&gt;0.102,"Tinggi",IF(AND(Y7&gt;0.051,Y7&lt;0.101),"Sedang",IF(AND(Y7&gt;0,Y7&lt;0.05),"Rendah","Rendah")))</f>
        <v>Rendah</v>
      </c>
      <c r="AB7" s="11">
        <v>37</v>
      </c>
      <c r="AC7" s="1" t="s">
        <v>3</v>
      </c>
      <c r="AD7" s="1">
        <v>48051</v>
      </c>
      <c r="AE7" s="1" t="s">
        <v>9</v>
      </c>
      <c r="AF7" s="1">
        <f t="shared" ref="AF7:AF12" si="6">(AD7/AD$3)</f>
        <v>0.18832377690073721</v>
      </c>
      <c r="AG7" s="1" t="str">
        <f t="shared" ref="AG7:AG12" si="7">IF(AF7&gt;0.292,"Tinggi",IF(AND(AF7&gt;0.146,AF7&lt;0.291),"Sedang",IF(AND(AF7&gt;0,AF7&lt;0.145),"Rendah","Rendah")))</f>
        <v>Sedang</v>
      </c>
    </row>
    <row r="8" spans="1:33" x14ac:dyDescent="0.25">
      <c r="A8" s="1">
        <v>4</v>
      </c>
      <c r="B8" s="1" t="s">
        <v>3</v>
      </c>
      <c r="C8" s="1">
        <v>55081</v>
      </c>
      <c r="H8" s="11">
        <v>8</v>
      </c>
      <c r="I8" s="11"/>
      <c r="J8" s="1" t="s">
        <v>3</v>
      </c>
      <c r="K8" s="1">
        <v>29693</v>
      </c>
      <c r="L8" s="1" t="s">
        <v>9</v>
      </c>
      <c r="M8" s="1">
        <f t="shared" si="0"/>
        <v>6.6292779527893073E-2</v>
      </c>
      <c r="N8" s="1" t="str">
        <f t="shared" si="2"/>
        <v>Rendah</v>
      </c>
      <c r="O8" s="1">
        <f>AVERAGE(M$6:M22)</f>
        <v>6.5785829052310715E-2</v>
      </c>
      <c r="P8" s="1">
        <f>STDEV(M$6:M22)</f>
        <v>3.8044265213185803E-2</v>
      </c>
      <c r="Q8" s="51">
        <f t="shared" si="3"/>
        <v>1.3325279716708861E-2</v>
      </c>
      <c r="R8" s="51">
        <f t="shared" si="4"/>
        <v>50.133252797167088</v>
      </c>
      <c r="S8" s="6"/>
      <c r="U8" s="11">
        <v>19</v>
      </c>
      <c r="V8" s="1" t="s">
        <v>3</v>
      </c>
      <c r="W8" s="1">
        <v>25556</v>
      </c>
      <c r="X8" s="1" t="s">
        <v>8</v>
      </c>
      <c r="Y8" s="1">
        <f t="shared" si="1"/>
        <v>4.4040124834349784E-2</v>
      </c>
      <c r="Z8" s="1" t="str">
        <f t="shared" si="5"/>
        <v>Rendah</v>
      </c>
      <c r="AB8" s="11">
        <v>38</v>
      </c>
      <c r="AC8" s="1" t="s">
        <v>3</v>
      </c>
      <c r="AD8" s="1">
        <v>41123</v>
      </c>
      <c r="AE8" s="1" t="s">
        <v>8</v>
      </c>
      <c r="AF8" s="1">
        <f t="shared" si="6"/>
        <v>0.16117122801791881</v>
      </c>
      <c r="AG8" s="1" t="str">
        <f t="shared" si="7"/>
        <v>Sedang</v>
      </c>
    </row>
    <row r="9" spans="1:33" x14ac:dyDescent="0.25">
      <c r="A9" s="1">
        <v>5</v>
      </c>
      <c r="B9" s="1" t="s">
        <v>3</v>
      </c>
      <c r="C9" s="1">
        <v>78244</v>
      </c>
      <c r="H9" s="11">
        <v>9</v>
      </c>
      <c r="I9" s="11"/>
      <c r="J9" s="1" t="s">
        <v>3</v>
      </c>
      <c r="K9" s="1">
        <v>17611</v>
      </c>
      <c r="L9" s="1" t="s">
        <v>9</v>
      </c>
      <c r="M9" s="1">
        <f t="shared" si="0"/>
        <v>3.9318429941929911E-2</v>
      </c>
      <c r="N9" s="1" t="str">
        <f t="shared" si="2"/>
        <v>Rendah</v>
      </c>
      <c r="O9" s="1">
        <f>AVERAGE(M$6:M23)</f>
        <v>6.5785829052310715E-2</v>
      </c>
      <c r="P9" s="1">
        <f>STDEV(M$6:M23)</f>
        <v>3.8044265213185803E-2</v>
      </c>
      <c r="Q9" s="51">
        <f t="shared" si="3"/>
        <v>-0.6957000999248486</v>
      </c>
      <c r="R9" s="51">
        <f t="shared" si="4"/>
        <v>43.042999000751514</v>
      </c>
      <c r="S9" s="6"/>
      <c r="U9" s="11">
        <v>20</v>
      </c>
      <c r="V9" s="1" t="s">
        <v>3</v>
      </c>
      <c r="W9" s="1">
        <v>10018</v>
      </c>
      <c r="X9" s="1" t="s">
        <v>9</v>
      </c>
      <c r="Y9" s="1">
        <f t="shared" si="1"/>
        <v>1.7263811652469718E-2</v>
      </c>
      <c r="Z9" s="1" t="str">
        <f t="shared" si="5"/>
        <v>Rendah</v>
      </c>
      <c r="AB9" s="11">
        <v>39</v>
      </c>
      <c r="AC9" s="1" t="s">
        <v>3</v>
      </c>
      <c r="AD9" s="1">
        <v>17715</v>
      </c>
      <c r="AE9" s="1" t="s">
        <v>8</v>
      </c>
      <c r="AF9" s="1">
        <f t="shared" si="6"/>
        <v>6.9429475095139748E-2</v>
      </c>
      <c r="AG9" s="1" t="str">
        <f t="shared" si="7"/>
        <v>Rendah</v>
      </c>
    </row>
    <row r="10" spans="1:33" x14ac:dyDescent="0.25">
      <c r="A10" s="1">
        <v>6</v>
      </c>
      <c r="B10" s="1" t="s">
        <v>3</v>
      </c>
      <c r="C10" s="1">
        <v>46914</v>
      </c>
      <c r="H10" s="11">
        <v>10</v>
      </c>
      <c r="I10" s="11"/>
      <c r="J10" s="1" t="s">
        <v>3</v>
      </c>
      <c r="K10" s="1">
        <v>58734</v>
      </c>
      <c r="L10" s="1" t="s">
        <v>9</v>
      </c>
      <c r="M10" s="1">
        <f t="shared" si="0"/>
        <v>0.13112989973365008</v>
      </c>
      <c r="N10" s="1" t="str">
        <f t="shared" si="2"/>
        <v>Sedang</v>
      </c>
      <c r="O10" s="1">
        <f>AVERAGE(M$6:M24)</f>
        <v>6.5785829052310715E-2</v>
      </c>
      <c r="P10" s="1">
        <f>STDEV(M$6:M24)</f>
        <v>3.8044265213185803E-2</v>
      </c>
      <c r="Q10" s="51">
        <f t="shared" si="3"/>
        <v>1.7175800430150427</v>
      </c>
      <c r="R10" s="51">
        <f t="shared" si="4"/>
        <v>67.175800430150431</v>
      </c>
      <c r="S10" s="6"/>
      <c r="U10" s="11">
        <v>21</v>
      </c>
      <c r="V10" s="1" t="s">
        <v>3</v>
      </c>
      <c r="W10" s="1">
        <v>2916</v>
      </c>
      <c r="X10" s="1" t="s">
        <v>9</v>
      </c>
      <c r="Y10" s="1">
        <f t="shared" si="1"/>
        <v>5.0250823296667697E-3</v>
      </c>
      <c r="Z10" s="1" t="str">
        <f t="shared" si="5"/>
        <v>Rendah</v>
      </c>
      <c r="AB10" s="11">
        <v>40</v>
      </c>
      <c r="AC10" s="1" t="s">
        <v>3</v>
      </c>
      <c r="AD10" s="1">
        <v>31958</v>
      </c>
      <c r="AE10" s="1" t="s">
        <v>8</v>
      </c>
      <c r="AF10" s="1">
        <f t="shared" si="6"/>
        <v>0.12525132176632661</v>
      </c>
      <c r="AG10" s="1" t="str">
        <f t="shared" si="7"/>
        <v>Rendah</v>
      </c>
    </row>
    <row r="11" spans="1:33" x14ac:dyDescent="0.25">
      <c r="A11" s="1">
        <v>7</v>
      </c>
      <c r="B11" s="1" t="s">
        <v>3</v>
      </c>
      <c r="C11" s="1">
        <v>26905</v>
      </c>
      <c r="H11" s="41">
        <v>11</v>
      </c>
      <c r="I11" s="41"/>
      <c r="J11" s="1" t="s">
        <v>3</v>
      </c>
      <c r="K11" s="1">
        <v>13619</v>
      </c>
      <c r="L11" s="1" t="s">
        <v>10</v>
      </c>
      <c r="M11" s="1">
        <f t="shared" si="0"/>
        <v>3.0405865503329934E-2</v>
      </c>
      <c r="N11" s="1" t="str">
        <f t="shared" si="2"/>
        <v>Rendah</v>
      </c>
      <c r="O11" s="1">
        <f>AVERAGE(M$6:M25)</f>
        <v>6.5785829052310715E-2</v>
      </c>
      <c r="P11" s="1">
        <f>STDEV(M$6:M25)</f>
        <v>3.6836201397341686E-2</v>
      </c>
      <c r="Q11" s="51">
        <f t="shared" si="3"/>
        <v>-0.96046720907368044</v>
      </c>
      <c r="R11" s="51">
        <f t="shared" si="4"/>
        <v>40.395327909263194</v>
      </c>
      <c r="S11" s="6"/>
      <c r="U11" s="11">
        <v>22</v>
      </c>
      <c r="V11" s="1" t="s">
        <v>3</v>
      </c>
      <c r="W11" s="1">
        <v>4679</v>
      </c>
      <c r="X11" s="1" t="s">
        <v>8</v>
      </c>
      <c r="Y11" s="1">
        <f t="shared" si="1"/>
        <v>8.0632236695853277E-3</v>
      </c>
      <c r="Z11" s="1" t="str">
        <f t="shared" si="5"/>
        <v>Rendah</v>
      </c>
      <c r="AB11" s="11">
        <v>41</v>
      </c>
      <c r="AC11" s="1" t="s">
        <v>3</v>
      </c>
      <c r="AD11" s="1">
        <v>8938</v>
      </c>
      <c r="AE11" s="1" t="s">
        <v>8</v>
      </c>
      <c r="AF11" s="1">
        <f t="shared" si="6"/>
        <v>3.5030236996915549E-2</v>
      </c>
      <c r="AG11" s="1" t="str">
        <f t="shared" si="7"/>
        <v>Rendah</v>
      </c>
    </row>
    <row r="12" spans="1:33" x14ac:dyDescent="0.25">
      <c r="A12" s="1">
        <v>8</v>
      </c>
      <c r="B12" s="1" t="s">
        <v>3</v>
      </c>
      <c r="C12" s="1">
        <v>29693</v>
      </c>
      <c r="H12" s="11">
        <v>12</v>
      </c>
      <c r="I12" s="11"/>
      <c r="J12" s="1" t="s">
        <v>3</v>
      </c>
      <c r="K12" s="1">
        <v>5007</v>
      </c>
      <c r="L12" s="1" t="s">
        <v>9</v>
      </c>
      <c r="M12" s="1">
        <f t="shared" si="0"/>
        <v>1.117865985572898E-2</v>
      </c>
      <c r="N12" s="1" t="str">
        <f t="shared" si="2"/>
        <v>Rendah</v>
      </c>
      <c r="O12" s="1">
        <f>AVERAGE(M$6:M26)</f>
        <v>6.9508051274532939E-2</v>
      </c>
      <c r="P12" s="1">
        <f>STDEV(M$6:M26)</f>
        <v>3.9070150216726982E-2</v>
      </c>
      <c r="Q12" s="51">
        <f t="shared" si="3"/>
        <v>-1.4929400346618473</v>
      </c>
      <c r="R12" s="51">
        <f t="shared" si="4"/>
        <v>35.070599653381528</v>
      </c>
      <c r="S12" s="6"/>
      <c r="U12" s="11">
        <v>23</v>
      </c>
      <c r="V12" s="1" t="s">
        <v>3</v>
      </c>
      <c r="W12" s="1">
        <v>14851</v>
      </c>
      <c r="X12" s="1" t="s">
        <v>8</v>
      </c>
      <c r="Y12" s="1">
        <f t="shared" si="1"/>
        <v>2.5592420328491492E-2</v>
      </c>
      <c r="Z12" s="1" t="str">
        <f t="shared" si="5"/>
        <v>Rendah</v>
      </c>
      <c r="AB12" s="11">
        <v>42</v>
      </c>
      <c r="AC12" s="1" t="s">
        <v>3</v>
      </c>
      <c r="AD12" s="1">
        <v>21434</v>
      </c>
      <c r="AE12" s="1" t="s">
        <v>8</v>
      </c>
      <c r="AF12" s="1">
        <f t="shared" si="6"/>
        <v>8.4005157730128427E-2</v>
      </c>
      <c r="AG12" s="1" t="str">
        <f t="shared" si="7"/>
        <v>Rendah</v>
      </c>
    </row>
    <row r="13" spans="1:33" x14ac:dyDescent="0.25">
      <c r="A13" s="1">
        <v>9</v>
      </c>
      <c r="B13" s="1" t="s">
        <v>3</v>
      </c>
      <c r="C13" s="1">
        <v>17611</v>
      </c>
      <c r="H13" s="11">
        <v>13</v>
      </c>
      <c r="I13" s="11"/>
      <c r="J13" s="1" t="s">
        <v>3</v>
      </c>
      <c r="K13" s="1">
        <v>9884</v>
      </c>
      <c r="L13" s="1" t="s">
        <v>9</v>
      </c>
      <c r="M13" s="1">
        <f t="shared" si="0"/>
        <v>2.2067080889559661E-2</v>
      </c>
      <c r="N13" s="1" t="str">
        <f t="shared" si="2"/>
        <v>Rendah</v>
      </c>
      <c r="O13" s="1">
        <f>AVERAGE(M$6:M27)</f>
        <v>7.6364776420731764E-2</v>
      </c>
      <c r="P13" s="1">
        <f>STDEV(M$6:M27)</f>
        <v>4.832133374787053E-2</v>
      </c>
      <c r="Q13" s="51">
        <f t="shared" si="3"/>
        <v>-1.1236795700732276</v>
      </c>
      <c r="R13" s="51">
        <f t="shared" si="4"/>
        <v>38.763204299267727</v>
      </c>
      <c r="S13" s="6"/>
      <c r="U13" s="11">
        <v>24</v>
      </c>
      <c r="V13" s="1" t="s">
        <v>3</v>
      </c>
      <c r="W13" s="1">
        <v>32412</v>
      </c>
      <c r="X13" s="1" t="s">
        <v>9</v>
      </c>
      <c r="Y13" s="1">
        <f t="shared" si="1"/>
        <v>5.5854927458559439E-2</v>
      </c>
      <c r="Z13" s="1" t="str">
        <f t="shared" si="5"/>
        <v>Sedang</v>
      </c>
    </row>
    <row r="14" spans="1:33" x14ac:dyDescent="0.25">
      <c r="A14" s="1">
        <v>10</v>
      </c>
      <c r="B14" s="1" t="s">
        <v>3</v>
      </c>
      <c r="C14" s="1">
        <v>58734</v>
      </c>
      <c r="H14" s="11">
        <v>14</v>
      </c>
      <c r="I14" s="11"/>
      <c r="J14" s="1" t="s">
        <v>3</v>
      </c>
      <c r="K14" s="1">
        <v>11019</v>
      </c>
      <c r="L14" s="1" t="s">
        <v>9</v>
      </c>
      <c r="M14" s="1">
        <f t="shared" si="0"/>
        <v>2.4601089065364016E-2</v>
      </c>
      <c r="N14" s="1" t="str">
        <f t="shared" si="2"/>
        <v>Rendah</v>
      </c>
      <c r="O14" s="1">
        <f>AVERAGE(M$6:M28)</f>
        <v>7.6364776420731764E-2</v>
      </c>
      <c r="P14" s="1">
        <f>STDEV(M$6:M28)</f>
        <v>4.832133374787053E-2</v>
      </c>
      <c r="Q14" s="51">
        <f t="shared" si="3"/>
        <v>-1.0712387953829796</v>
      </c>
      <c r="R14" s="51">
        <f t="shared" si="4"/>
        <v>39.287612046170203</v>
      </c>
      <c r="S14" s="6"/>
      <c r="U14" s="11">
        <v>25</v>
      </c>
      <c r="V14" s="1" t="s">
        <v>3</v>
      </c>
      <c r="W14" s="1">
        <v>7454</v>
      </c>
      <c r="X14" s="1" t="s">
        <v>9</v>
      </c>
      <c r="Y14" s="1">
        <f t="shared" si="1"/>
        <v>1.2845323623229115E-2</v>
      </c>
      <c r="Z14" s="1" t="str">
        <f t="shared" si="5"/>
        <v>Rendah</v>
      </c>
    </row>
    <row r="15" spans="1:33" x14ac:dyDescent="0.25">
      <c r="A15" s="1">
        <v>11</v>
      </c>
      <c r="B15" s="1" t="s">
        <v>3</v>
      </c>
      <c r="C15" s="1">
        <v>13619</v>
      </c>
      <c r="H15" s="11">
        <v>15</v>
      </c>
      <c r="I15" s="11"/>
      <c r="J15" s="1" t="s">
        <v>3</v>
      </c>
      <c r="K15" s="1">
        <v>26552</v>
      </c>
      <c r="L15" s="1" t="s">
        <v>9</v>
      </c>
      <c r="M15" s="1">
        <f t="shared" si="0"/>
        <v>5.9280163069565781E-2</v>
      </c>
      <c r="N15" s="1" t="str">
        <f t="shared" si="2"/>
        <v>Rendah</v>
      </c>
      <c r="O15" s="1">
        <f>AVERAGE(M$6:M29)</f>
        <v>7.6364776420731764E-2</v>
      </c>
      <c r="P15" s="1">
        <f>STDEV(M$6:M29)</f>
        <v>4.832133374787053E-2</v>
      </c>
      <c r="Q15" s="51">
        <f t="shared" si="3"/>
        <v>-0.3535625370009346</v>
      </c>
      <c r="R15" s="51">
        <f t="shared" si="4"/>
        <v>46.464374629990651</v>
      </c>
      <c r="S15" s="6"/>
      <c r="U15" s="11">
        <v>26</v>
      </c>
      <c r="V15" s="1" t="s">
        <v>3</v>
      </c>
      <c r="W15" s="1">
        <v>38972</v>
      </c>
      <c r="X15" s="1" t="s">
        <v>8</v>
      </c>
      <c r="Y15" s="1">
        <f t="shared" si="1"/>
        <v>6.7159639421047093E-2</v>
      </c>
      <c r="Z15" s="1" t="str">
        <f t="shared" si="5"/>
        <v>Sedang</v>
      </c>
      <c r="AB15" s="2" t="s">
        <v>29</v>
      </c>
      <c r="AF15" s="20">
        <f>AVERAGE(AF6:AF12)</f>
        <v>0.14519245466410086</v>
      </c>
    </row>
    <row r="16" spans="1:33" x14ac:dyDescent="0.25">
      <c r="A16" s="1">
        <v>12</v>
      </c>
      <c r="B16" s="1" t="s">
        <v>3</v>
      </c>
      <c r="C16" s="1">
        <v>5007</v>
      </c>
      <c r="H16" s="41">
        <v>16</v>
      </c>
      <c r="I16" s="41"/>
      <c r="J16" s="1" t="s">
        <v>3</v>
      </c>
      <c r="K16" s="1">
        <v>25531</v>
      </c>
      <c r="L16" s="1" t="s">
        <v>8</v>
      </c>
      <c r="M16" s="1">
        <f t="shared" si="0"/>
        <v>5.7000672014503012E-2</v>
      </c>
      <c r="N16" s="1" t="str">
        <f t="shared" si="2"/>
        <v>Rendah</v>
      </c>
      <c r="O16" s="1">
        <f>AVERAGE(M$6:M30)</f>
        <v>7.6364776420731764E-2</v>
      </c>
      <c r="P16" s="1">
        <f>STDEV(M$6:M30)</f>
        <v>4.832133374787053E-2</v>
      </c>
      <c r="Q16" s="51">
        <f t="shared" si="3"/>
        <v>-0.40073613255929857</v>
      </c>
      <c r="R16" s="51">
        <f t="shared" si="4"/>
        <v>45.992638674407011</v>
      </c>
      <c r="S16" s="6"/>
      <c r="U16" s="11">
        <v>27</v>
      </c>
      <c r="V16" s="1" t="s">
        <v>3</v>
      </c>
      <c r="W16" s="1">
        <v>8640</v>
      </c>
      <c r="X16" s="1" t="s">
        <v>9</v>
      </c>
      <c r="Y16" s="1">
        <f t="shared" si="1"/>
        <v>1.4889132828642279E-2</v>
      </c>
      <c r="Z16" s="1" t="str">
        <f t="shared" si="5"/>
        <v>Rendah</v>
      </c>
      <c r="AB16" s="2"/>
    </row>
    <row r="17" spans="1:32" x14ac:dyDescent="0.25">
      <c r="A17" s="1">
        <v>13</v>
      </c>
      <c r="B17" s="1" t="s">
        <v>3</v>
      </c>
      <c r="C17" s="1">
        <v>9884</v>
      </c>
      <c r="H17" s="11">
        <v>17</v>
      </c>
      <c r="I17" s="11"/>
      <c r="J17" s="1" t="s">
        <v>3</v>
      </c>
      <c r="K17" s="1">
        <v>34563</v>
      </c>
      <c r="L17" s="1" t="s">
        <v>9</v>
      </c>
      <c r="M17" s="1">
        <f t="shared" si="0"/>
        <v>7.7165572317467693E-2</v>
      </c>
      <c r="N17" s="1" t="str">
        <f t="shared" si="2"/>
        <v>Sedang</v>
      </c>
      <c r="O17" s="1">
        <f>AVERAGE(M$6:M31)</f>
        <v>7.6364776420731764E-2</v>
      </c>
      <c r="P17" s="1">
        <f>STDEV(M$6:M31)</f>
        <v>4.832133374787053E-2</v>
      </c>
      <c r="Q17" s="51">
        <f t="shared" si="3"/>
        <v>1.6572305328207519E-2</v>
      </c>
      <c r="R17" s="51">
        <f t="shared" si="4"/>
        <v>50.165723053282072</v>
      </c>
      <c r="S17" s="6"/>
      <c r="U17" s="11">
        <v>28</v>
      </c>
      <c r="V17" s="1" t="s">
        <v>3</v>
      </c>
      <c r="W17" s="1">
        <v>18783</v>
      </c>
      <c r="X17" s="1" t="s">
        <v>8</v>
      </c>
      <c r="Y17" s="1">
        <f t="shared" si="1"/>
        <v>3.236835438893379E-2</v>
      </c>
      <c r="Z17" s="1" t="str">
        <f t="shared" si="5"/>
        <v>Rendah</v>
      </c>
      <c r="AB17" s="2" t="s">
        <v>30</v>
      </c>
    </row>
    <row r="18" spans="1:32" x14ac:dyDescent="0.25">
      <c r="A18" s="1">
        <v>14</v>
      </c>
      <c r="B18" s="1" t="s">
        <v>3</v>
      </c>
      <c r="C18" s="1">
        <v>11019</v>
      </c>
      <c r="H18" s="11">
        <v>35</v>
      </c>
      <c r="I18" s="11"/>
      <c r="J18" s="1" t="s">
        <v>3</v>
      </c>
      <c r="K18" s="1">
        <v>57402</v>
      </c>
      <c r="L18" s="1" t="s">
        <v>9</v>
      </c>
      <c r="M18" s="1">
        <f t="shared" si="0"/>
        <v>0.12815606811235369</v>
      </c>
      <c r="N18" s="1" t="str">
        <f t="shared" si="2"/>
        <v>Sedang</v>
      </c>
      <c r="O18" s="1">
        <f>AVERAGE(M$6:M32)</f>
        <v>7.6364776420731764E-2</v>
      </c>
      <c r="P18" s="1">
        <f>STDEV(M$6:M32)</f>
        <v>4.832133374787053E-2</v>
      </c>
      <c r="Q18" s="51">
        <f t="shared" si="3"/>
        <v>1.0718100614080073</v>
      </c>
      <c r="R18" s="51">
        <f t="shared" si="4"/>
        <v>60.718100614080072</v>
      </c>
      <c r="S18" s="6"/>
      <c r="U18" s="11">
        <v>29</v>
      </c>
      <c r="V18" s="1" t="s">
        <v>3</v>
      </c>
      <c r="W18" s="1">
        <v>25061</v>
      </c>
      <c r="X18" s="1" t="s">
        <v>8</v>
      </c>
      <c r="Y18" s="1">
        <f t="shared" si="1"/>
        <v>4.3187101599375485E-2</v>
      </c>
      <c r="Z18" s="1" t="str">
        <f t="shared" si="5"/>
        <v>Rendah</v>
      </c>
      <c r="AB18" s="32" t="s">
        <v>31</v>
      </c>
      <c r="AC18" s="33"/>
      <c r="AD18" s="32">
        <v>0</v>
      </c>
      <c r="AE18" s="32"/>
      <c r="AF18" s="32">
        <v>0.14499999999999999</v>
      </c>
    </row>
    <row r="19" spans="1:32" x14ac:dyDescent="0.25">
      <c r="A19" s="1">
        <v>15</v>
      </c>
      <c r="B19" s="1" t="s">
        <v>3</v>
      </c>
      <c r="C19" s="1">
        <v>26552</v>
      </c>
      <c r="H19" s="11">
        <v>36</v>
      </c>
      <c r="I19" s="11"/>
      <c r="J19" s="1" t="s">
        <v>3</v>
      </c>
      <c r="K19" s="1">
        <v>24255</v>
      </c>
      <c r="L19" s="1" t="s">
        <v>9</v>
      </c>
      <c r="M19" s="1">
        <f t="shared" si="0"/>
        <v>5.415186634725512E-2</v>
      </c>
      <c r="N19" s="1" t="str">
        <f t="shared" si="2"/>
        <v>Rendah</v>
      </c>
      <c r="O19" s="1">
        <f>AVERAGE(M$6:M33)</f>
        <v>7.6364776420731764E-2</v>
      </c>
      <c r="P19" s="1">
        <f>STDEV(M$6:M33)</f>
        <v>4.832133374787053E-2</v>
      </c>
      <c r="Q19" s="51">
        <f t="shared" si="3"/>
        <v>-0.45969157617582407</v>
      </c>
      <c r="R19" s="51">
        <f t="shared" si="4"/>
        <v>45.40308423824176</v>
      </c>
      <c r="S19" s="6"/>
      <c r="U19" s="11">
        <v>30</v>
      </c>
      <c r="V19" s="1" t="s">
        <v>3</v>
      </c>
      <c r="W19" s="1">
        <v>70041</v>
      </c>
      <c r="X19" s="1" t="s">
        <v>9</v>
      </c>
      <c r="Y19" s="1">
        <f t="shared" si="1"/>
        <v>0.12070020282996921</v>
      </c>
      <c r="Z19" s="1" t="str">
        <f t="shared" si="5"/>
        <v>Tinggi</v>
      </c>
      <c r="AB19" s="32" t="s">
        <v>32</v>
      </c>
      <c r="AC19" s="33"/>
      <c r="AD19" s="32">
        <v>0.14599999999999999</v>
      </c>
      <c r="AE19" s="32"/>
      <c r="AF19" s="34">
        <f>AD19+AF15</f>
        <v>0.29119245466410082</v>
      </c>
    </row>
    <row r="20" spans="1:32" x14ac:dyDescent="0.25">
      <c r="A20" s="1">
        <v>16</v>
      </c>
      <c r="B20" s="1" t="s">
        <v>3</v>
      </c>
      <c r="C20" s="1">
        <v>25531</v>
      </c>
      <c r="H20" s="42">
        <v>0</v>
      </c>
      <c r="I20" s="42"/>
      <c r="J20" s="1" t="s">
        <v>3</v>
      </c>
      <c r="K20" s="43">
        <v>54300</v>
      </c>
      <c r="L20" s="1" t="s">
        <v>8</v>
      </c>
      <c r="M20" s="43">
        <f t="shared" si="0"/>
        <v>0.12123052330059589</v>
      </c>
      <c r="N20" s="1" t="str">
        <f t="shared" si="2"/>
        <v>Sedang</v>
      </c>
      <c r="O20" s="1">
        <f>AVERAGE(M$6:M34)</f>
        <v>7.6364776420731764E-2</v>
      </c>
      <c r="P20" s="1">
        <f>STDEV(M$6:M34)</f>
        <v>4.832133374787053E-2</v>
      </c>
      <c r="Q20" s="51">
        <f t="shared" si="3"/>
        <v>0.92848734502990227</v>
      </c>
      <c r="R20" s="51">
        <f t="shared" si="4"/>
        <v>59.284873450299024</v>
      </c>
      <c r="S20" s="6"/>
      <c r="U20" s="11">
        <v>31</v>
      </c>
      <c r="V20" s="1" t="s">
        <v>3</v>
      </c>
      <c r="W20" s="1">
        <v>56554</v>
      </c>
      <c r="X20" s="1" t="s">
        <v>9</v>
      </c>
      <c r="Y20" s="1">
        <f t="shared" si="1"/>
        <v>9.7458335415629108E-2</v>
      </c>
      <c r="Z20" s="1" t="str">
        <f t="shared" si="5"/>
        <v>Sedang</v>
      </c>
      <c r="AB20" s="32" t="s">
        <v>33</v>
      </c>
      <c r="AC20" s="33"/>
      <c r="AD20" s="32">
        <v>0.29199999999999998</v>
      </c>
      <c r="AE20" s="32"/>
      <c r="AF20" s="34">
        <f>AD20+AF15</f>
        <v>0.43719245466410084</v>
      </c>
    </row>
    <row r="21" spans="1:32" x14ac:dyDescent="0.25">
      <c r="A21" s="1">
        <v>17</v>
      </c>
      <c r="B21" s="1" t="s">
        <v>3</v>
      </c>
      <c r="C21" s="1">
        <v>34563</v>
      </c>
      <c r="U21" s="11">
        <v>32</v>
      </c>
      <c r="V21" s="1" t="s">
        <v>3</v>
      </c>
      <c r="W21" s="1">
        <v>28541</v>
      </c>
      <c r="X21" s="1" t="s">
        <v>9</v>
      </c>
      <c r="Y21" s="1">
        <f t="shared" si="1"/>
        <v>4.9184113433134183E-2</v>
      </c>
      <c r="Z21" s="1" t="str">
        <f t="shared" si="5"/>
        <v>Rendah</v>
      </c>
    </row>
    <row r="22" spans="1:32" x14ac:dyDescent="0.25">
      <c r="A22" s="1">
        <v>18</v>
      </c>
      <c r="B22" s="1" t="s">
        <v>3</v>
      </c>
      <c r="C22" s="1">
        <v>24910</v>
      </c>
      <c r="H22" s="2" t="s">
        <v>29</v>
      </c>
      <c r="I22" s="2"/>
      <c r="M22" s="20">
        <f>AVERAGE(M6:M20)</f>
        <v>6.5785829052310715E-2</v>
      </c>
      <c r="U22" s="11">
        <v>33</v>
      </c>
      <c r="V22" s="1" t="s">
        <v>3</v>
      </c>
      <c r="W22" s="1">
        <v>11138</v>
      </c>
      <c r="X22" s="1" t="s">
        <v>9</v>
      </c>
      <c r="Y22" s="1">
        <f t="shared" si="1"/>
        <v>1.9193884426552975E-2</v>
      </c>
      <c r="Z22" s="1" t="str">
        <f t="shared" si="5"/>
        <v>Rendah</v>
      </c>
    </row>
    <row r="23" spans="1:32" x14ac:dyDescent="0.25">
      <c r="A23" s="1">
        <v>19</v>
      </c>
      <c r="B23" s="1" t="s">
        <v>3</v>
      </c>
      <c r="C23" s="1">
        <v>25556</v>
      </c>
      <c r="H23" s="2"/>
      <c r="I23" s="2"/>
      <c r="U23" s="11">
        <v>34</v>
      </c>
      <c r="V23" s="1" t="s">
        <v>3</v>
      </c>
      <c r="W23" s="1">
        <v>29097</v>
      </c>
      <c r="X23" s="1" t="s">
        <v>8</v>
      </c>
      <c r="Y23" s="1">
        <f t="shared" si="1"/>
        <v>5.0142256703125512E-2</v>
      </c>
      <c r="Z23" s="1" t="str">
        <f t="shared" si="5"/>
        <v>Rendah</v>
      </c>
    </row>
    <row r="24" spans="1:32" x14ac:dyDescent="0.25">
      <c r="A24" s="1">
        <v>20</v>
      </c>
      <c r="B24" s="1" t="s">
        <v>3</v>
      </c>
      <c r="C24" s="1">
        <v>10018</v>
      </c>
      <c r="H24" s="2" t="s">
        <v>30</v>
      </c>
      <c r="I24" s="2"/>
      <c r="U24" s="11">
        <v>68</v>
      </c>
      <c r="V24" s="1" t="s">
        <v>3</v>
      </c>
      <c r="W24" s="1">
        <v>46541</v>
      </c>
      <c r="X24" s="1" t="s">
        <v>10</v>
      </c>
      <c r="Y24" s="1">
        <f t="shared" si="1"/>
        <v>8.0203140159472261E-2</v>
      </c>
      <c r="Z24" s="1" t="str">
        <f t="shared" si="5"/>
        <v>Sedang</v>
      </c>
    </row>
    <row r="25" spans="1:32" x14ac:dyDescent="0.25">
      <c r="A25" s="1">
        <v>21</v>
      </c>
      <c r="B25" s="1" t="s">
        <v>3</v>
      </c>
      <c r="C25" s="1">
        <v>2916</v>
      </c>
      <c r="H25" s="24" t="s">
        <v>31</v>
      </c>
      <c r="I25" s="24"/>
      <c r="J25" s="25"/>
      <c r="K25" s="24">
        <v>0</v>
      </c>
      <c r="L25" s="24"/>
      <c r="M25" s="26">
        <f>M22</f>
        <v>6.5785829052310715E-2</v>
      </c>
      <c r="U25" s="11">
        <v>69</v>
      </c>
      <c r="V25" s="1" t="s">
        <v>3</v>
      </c>
      <c r="W25" s="1">
        <v>55323</v>
      </c>
      <c r="X25" s="1" t="s">
        <v>9</v>
      </c>
      <c r="Y25" s="1">
        <f t="shared" si="1"/>
        <v>9.53369786434001E-2</v>
      </c>
      <c r="Z25" s="1" t="str">
        <f t="shared" si="5"/>
        <v>Sedang</v>
      </c>
    </row>
    <row r="26" spans="1:32" x14ac:dyDescent="0.25">
      <c r="A26" s="1">
        <v>22</v>
      </c>
      <c r="B26" s="1" t="s">
        <v>3</v>
      </c>
      <c r="C26" s="1">
        <v>4679</v>
      </c>
      <c r="H26" s="24" t="s">
        <v>32</v>
      </c>
      <c r="I26" s="24"/>
      <c r="J26" s="25"/>
      <c r="K26" s="24">
        <v>6.7000000000000004E-2</v>
      </c>
      <c r="L26" s="24"/>
      <c r="M26" s="26">
        <f>K26+M22</f>
        <v>0.13278582905231073</v>
      </c>
    </row>
    <row r="27" spans="1:32" x14ac:dyDescent="0.25">
      <c r="A27" s="1">
        <v>23</v>
      </c>
      <c r="B27" s="1" t="s">
        <v>3</v>
      </c>
      <c r="C27" s="1">
        <v>14851</v>
      </c>
      <c r="H27" s="24" t="s">
        <v>33</v>
      </c>
      <c r="I27" s="24"/>
      <c r="J27" s="25"/>
      <c r="K27" s="24">
        <v>0.13400000000000001</v>
      </c>
      <c r="L27" s="24"/>
      <c r="M27" s="26">
        <f>K27+M22</f>
        <v>0.19978582905231074</v>
      </c>
    </row>
    <row r="28" spans="1:32" x14ac:dyDescent="0.25">
      <c r="A28" s="1">
        <v>24</v>
      </c>
      <c r="B28" s="1" t="s">
        <v>3</v>
      </c>
      <c r="C28" s="1">
        <v>32412</v>
      </c>
      <c r="U28" s="2" t="s">
        <v>29</v>
      </c>
      <c r="Y28" s="20">
        <f>AVERAGE(Y6:Y25)</f>
        <v>4.9857226313095721E-2</v>
      </c>
    </row>
    <row r="29" spans="1:32" ht="17.25" x14ac:dyDescent="0.3">
      <c r="A29" s="1">
        <v>25</v>
      </c>
      <c r="B29" s="1" t="s">
        <v>3</v>
      </c>
      <c r="C29" s="1">
        <v>7454</v>
      </c>
      <c r="F29" s="39"/>
      <c r="U29" s="2"/>
    </row>
    <row r="30" spans="1:32" ht="15.75" x14ac:dyDescent="0.25">
      <c r="A30" s="1">
        <v>26</v>
      </c>
      <c r="B30" s="1" t="s">
        <v>3</v>
      </c>
      <c r="C30" s="1">
        <v>38972</v>
      </c>
      <c r="F30" s="40"/>
      <c r="U30" s="2" t="s">
        <v>30</v>
      </c>
    </row>
    <row r="31" spans="1:32" ht="18.75" x14ac:dyDescent="0.3">
      <c r="A31" s="1">
        <v>27</v>
      </c>
      <c r="B31" s="1" t="s">
        <v>3</v>
      </c>
      <c r="C31" s="1">
        <v>8640</v>
      </c>
      <c r="H31" s="46" t="s">
        <v>34</v>
      </c>
      <c r="I31" s="46"/>
      <c r="U31" s="29" t="s">
        <v>31</v>
      </c>
      <c r="V31" s="30"/>
      <c r="W31" s="29">
        <v>0</v>
      </c>
      <c r="X31" s="29"/>
      <c r="Y31" s="29">
        <v>0.05</v>
      </c>
    </row>
    <row r="32" spans="1:32" x14ac:dyDescent="0.25">
      <c r="A32" s="1">
        <v>28</v>
      </c>
      <c r="B32" s="1" t="s">
        <v>3</v>
      </c>
      <c r="C32" s="1">
        <v>18783</v>
      </c>
      <c r="U32" s="29" t="s">
        <v>32</v>
      </c>
      <c r="V32" s="30"/>
      <c r="W32" s="29">
        <v>5.0999999999999997E-2</v>
      </c>
      <c r="X32" s="29"/>
      <c r="Y32" s="31">
        <f>W32+Y28</f>
        <v>0.10085722631309571</v>
      </c>
    </row>
    <row r="33" spans="1:33" x14ac:dyDescent="0.25">
      <c r="A33" s="1">
        <v>29</v>
      </c>
      <c r="B33" s="1" t="s">
        <v>3</v>
      </c>
      <c r="C33" s="1">
        <v>25061</v>
      </c>
      <c r="U33" s="29" t="s">
        <v>33</v>
      </c>
      <c r="V33" s="30"/>
      <c r="W33" s="29">
        <v>0.10199999999999999</v>
      </c>
      <c r="X33" s="29"/>
      <c r="Y33" s="31">
        <f>W33+Y28</f>
        <v>0.15185722631309573</v>
      </c>
    </row>
    <row r="34" spans="1:33" x14ac:dyDescent="0.25">
      <c r="A34" s="1">
        <v>30</v>
      </c>
      <c r="B34" s="1" t="s">
        <v>3</v>
      </c>
      <c r="C34" s="1">
        <v>70041</v>
      </c>
    </row>
    <row r="35" spans="1:33" x14ac:dyDescent="0.25">
      <c r="A35" s="1">
        <v>31</v>
      </c>
      <c r="B35" s="1" t="s">
        <v>3</v>
      </c>
      <c r="C35" s="1">
        <v>56554</v>
      </c>
    </row>
    <row r="36" spans="1:33" x14ac:dyDescent="0.25">
      <c r="A36" s="1">
        <v>32</v>
      </c>
      <c r="B36" s="1" t="s">
        <v>3</v>
      </c>
      <c r="C36" s="1">
        <v>28541</v>
      </c>
    </row>
    <row r="37" spans="1:33" x14ac:dyDescent="0.25">
      <c r="A37" s="1">
        <v>33</v>
      </c>
      <c r="B37" s="1" t="s">
        <v>3</v>
      </c>
      <c r="C37" s="1">
        <v>11138</v>
      </c>
    </row>
    <row r="38" spans="1:33" x14ac:dyDescent="0.25">
      <c r="A38" s="1">
        <v>34</v>
      </c>
      <c r="B38" s="1" t="s">
        <v>3</v>
      </c>
      <c r="C38" s="1">
        <v>29097</v>
      </c>
      <c r="H38" s="17" t="s">
        <v>26</v>
      </c>
      <c r="I38" s="17"/>
      <c r="J38" s="17" t="s">
        <v>36</v>
      </c>
      <c r="K38" s="17">
        <v>319006</v>
      </c>
      <c r="L38" s="44">
        <v>319006</v>
      </c>
      <c r="U38" s="19" t="s">
        <v>27</v>
      </c>
      <c r="V38" s="19" t="s">
        <v>36</v>
      </c>
      <c r="W38" s="19">
        <v>701523</v>
      </c>
      <c r="X38" s="44">
        <v>701523</v>
      </c>
      <c r="AB38" s="18" t="s">
        <v>28</v>
      </c>
      <c r="AC38" s="18" t="s">
        <v>36</v>
      </c>
      <c r="AD38" s="18">
        <v>396586</v>
      </c>
      <c r="AE38" s="44">
        <v>396586</v>
      </c>
    </row>
    <row r="39" spans="1:33" x14ac:dyDescent="0.25">
      <c r="A39" s="1">
        <v>35</v>
      </c>
      <c r="B39" s="1" t="s">
        <v>3</v>
      </c>
      <c r="C39" s="1">
        <v>57402</v>
      </c>
    </row>
    <row r="40" spans="1:33" x14ac:dyDescent="0.25">
      <c r="A40" s="1">
        <v>36</v>
      </c>
      <c r="B40" s="1" t="s">
        <v>3</v>
      </c>
      <c r="C40" s="1">
        <v>24255</v>
      </c>
      <c r="H40" s="3" t="s">
        <v>0</v>
      </c>
      <c r="I40" s="122"/>
      <c r="J40" s="3" t="s">
        <v>1</v>
      </c>
      <c r="K40" s="3" t="s">
        <v>20</v>
      </c>
      <c r="L40" s="12" t="s">
        <v>35</v>
      </c>
      <c r="M40" s="13" t="s">
        <v>22</v>
      </c>
      <c r="N40" s="13" t="s">
        <v>30</v>
      </c>
      <c r="O40" s="118"/>
      <c r="P40" s="118"/>
      <c r="Q40" s="118"/>
      <c r="R40" s="118"/>
      <c r="S40" s="118"/>
      <c r="U40" s="45" t="s">
        <v>0</v>
      </c>
      <c r="V40" s="45" t="s">
        <v>1</v>
      </c>
      <c r="W40" s="45" t="s">
        <v>20</v>
      </c>
      <c r="X40" s="45" t="s">
        <v>35</v>
      </c>
      <c r="Y40" s="13" t="s">
        <v>22</v>
      </c>
      <c r="Z40" s="13" t="s">
        <v>30</v>
      </c>
      <c r="AB40" s="45" t="s">
        <v>0</v>
      </c>
      <c r="AC40" s="45" t="s">
        <v>1</v>
      </c>
      <c r="AD40" s="45" t="s">
        <v>20</v>
      </c>
      <c r="AE40" s="45" t="s">
        <v>35</v>
      </c>
      <c r="AF40" s="13" t="s">
        <v>22</v>
      </c>
      <c r="AG40" s="13" t="s">
        <v>30</v>
      </c>
    </row>
    <row r="41" spans="1:33" x14ac:dyDescent="0.25">
      <c r="A41" s="1">
        <v>37</v>
      </c>
      <c r="B41" s="1" t="s">
        <v>3</v>
      </c>
      <c r="C41" s="1">
        <v>48051</v>
      </c>
      <c r="H41" s="11">
        <v>4</v>
      </c>
      <c r="I41" s="11"/>
      <c r="J41" s="1" t="s">
        <v>3</v>
      </c>
      <c r="K41" s="1">
        <v>55081</v>
      </c>
      <c r="L41" s="1" t="s">
        <v>9</v>
      </c>
      <c r="M41" s="1">
        <f t="shared" ref="M41:M47" si="8">(K41/K$38)</f>
        <v>0.17266446399127289</v>
      </c>
      <c r="N41" s="1" t="str">
        <f>IF(M41&gt;0.288,"Tinggi",IF(AND(M41&gt;0.144,M41&lt;0.287),"Sedang",IF(AND(M41&gt;0,M41&lt;0.143),"Rendah","Rendah")))</f>
        <v>Sedang</v>
      </c>
      <c r="O41" s="6"/>
      <c r="P41" s="6"/>
      <c r="Q41" s="6"/>
      <c r="R41" s="6"/>
      <c r="S41" s="6"/>
      <c r="U41" s="11">
        <v>3</v>
      </c>
      <c r="V41" s="1" t="s">
        <v>3</v>
      </c>
      <c r="W41" s="1">
        <v>30844</v>
      </c>
      <c r="X41" s="1" t="s">
        <v>9</v>
      </c>
      <c r="Y41" s="1">
        <f t="shared" ref="Y41:Y51" si="9">(W41/W$38)</f>
        <v>4.3967197084058544E-2</v>
      </c>
      <c r="Z41" s="1" t="str">
        <f>IF(Y41&gt;0.184,"Tinggi",IF(AND(Y41&gt;0.092,Y41&lt;0.183),"Sedang",IF(AND(Y41&gt;0,Y41&lt;0.091),"Rendah","Rendah")))</f>
        <v>Rendah</v>
      </c>
      <c r="AB41" s="11">
        <v>5</v>
      </c>
      <c r="AC41" s="1" t="s">
        <v>3</v>
      </c>
      <c r="AD41" s="1">
        <v>78244</v>
      </c>
      <c r="AE41" s="1" t="s">
        <v>8</v>
      </c>
      <c r="AF41" s="1">
        <f t="shared" ref="AF41:AF50" si="10">(AD41/AD$38)</f>
        <v>0.19729390346608303</v>
      </c>
      <c r="AG41" s="1" t="str">
        <f>IF(AF41&gt;0.204,"Tinggi",IF(AND(AF41&gt;0.102,AF41&lt;0.203),"Sedang",IF(AND(AF41&gt;0,AF41&lt;0.101),"Rendah","Rendah")))</f>
        <v>Sedang</v>
      </c>
    </row>
    <row r="42" spans="1:33" x14ac:dyDescent="0.25">
      <c r="A42" s="1">
        <v>38</v>
      </c>
      <c r="B42" s="1" t="s">
        <v>3</v>
      </c>
      <c r="C42" s="1">
        <v>41123</v>
      </c>
      <c r="H42" s="11">
        <v>43</v>
      </c>
      <c r="I42" s="11"/>
      <c r="J42" s="1" t="s">
        <v>3</v>
      </c>
      <c r="K42" s="1">
        <v>65743</v>
      </c>
      <c r="L42" s="1" t="s">
        <v>8</v>
      </c>
      <c r="M42" s="1">
        <f t="shared" si="8"/>
        <v>0.2060870328457772</v>
      </c>
      <c r="N42" s="1" t="str">
        <f t="shared" ref="N42:N47" si="11">IF(M42&gt;0.288,"Tinggi",IF(AND(M42&gt;0.144,M42&lt;0.287),"Sedang",IF(AND(M42&gt;0,M42&lt;0.143),"Rendah","Rendah")))</f>
        <v>Sedang</v>
      </c>
      <c r="O42" s="6"/>
      <c r="P42" s="6"/>
      <c r="Q42" s="6"/>
      <c r="R42" s="6"/>
      <c r="S42" s="6"/>
      <c r="U42" s="11">
        <v>49</v>
      </c>
      <c r="V42" s="1" t="s">
        <v>3</v>
      </c>
      <c r="W42" s="1">
        <v>137554</v>
      </c>
      <c r="X42" s="1" t="s">
        <v>11</v>
      </c>
      <c r="Y42" s="1">
        <f t="shared" si="9"/>
        <v>0.19607910218196695</v>
      </c>
      <c r="Z42" s="1" t="str">
        <f t="shared" ref="Z42:Z51" si="12">IF(Y42&gt;0.184,"Tinggi",IF(AND(Y42&gt;0.092,Y42&lt;0.183),"Sedang",IF(AND(Y42&gt;0,Y42&lt;0.091),"Rendah","Rendah")))</f>
        <v>Tinggi</v>
      </c>
      <c r="AB42" s="11">
        <v>59</v>
      </c>
      <c r="AC42" s="1" t="s">
        <v>3</v>
      </c>
      <c r="AD42" s="1">
        <v>56529</v>
      </c>
      <c r="AE42" s="1" t="s">
        <v>10</v>
      </c>
      <c r="AF42" s="1">
        <f t="shared" si="10"/>
        <v>0.14253907097073523</v>
      </c>
      <c r="AG42" s="1" t="str">
        <f t="shared" ref="AG42:AG50" si="13">IF(AF42&gt;0.204,"Tinggi",IF(AND(AF42&gt;0.102,AF42&lt;0.203),"Sedang",IF(AND(AF42&gt;0,AF42&lt;0.101),"Rendah","Rendah")))</f>
        <v>Sedang</v>
      </c>
    </row>
    <row r="43" spans="1:33" x14ac:dyDescent="0.25">
      <c r="A43" s="1">
        <v>39</v>
      </c>
      <c r="B43" s="1" t="s">
        <v>3</v>
      </c>
      <c r="C43" s="1">
        <v>17715</v>
      </c>
      <c r="H43" s="11">
        <v>44</v>
      </c>
      <c r="I43" s="11"/>
      <c r="J43" s="1" t="s">
        <v>3</v>
      </c>
      <c r="K43" s="1">
        <v>19634</v>
      </c>
      <c r="L43" s="1" t="s">
        <v>9</v>
      </c>
      <c r="M43" s="1">
        <f t="shared" si="8"/>
        <v>6.1547431709748406E-2</v>
      </c>
      <c r="N43" s="1" t="str">
        <f t="shared" si="11"/>
        <v>Rendah</v>
      </c>
      <c r="O43" s="6"/>
      <c r="P43" s="6"/>
      <c r="Q43" s="6"/>
      <c r="R43" s="6"/>
      <c r="S43" s="6"/>
      <c r="U43" s="11">
        <v>50</v>
      </c>
      <c r="V43" s="1" t="s">
        <v>3</v>
      </c>
      <c r="W43" s="1">
        <v>25554</v>
      </c>
      <c r="X43" s="1" t="s">
        <v>9</v>
      </c>
      <c r="Y43" s="1">
        <f t="shared" si="9"/>
        <v>3.6426460714759176E-2</v>
      </c>
      <c r="Z43" s="1" t="str">
        <f t="shared" si="12"/>
        <v>Rendah</v>
      </c>
      <c r="AB43" s="11">
        <v>60</v>
      </c>
      <c r="AC43" s="1" t="s">
        <v>3</v>
      </c>
      <c r="AD43" s="1">
        <v>19635</v>
      </c>
      <c r="AE43" s="1" t="s">
        <v>7</v>
      </c>
      <c r="AF43" s="1">
        <f t="shared" si="10"/>
        <v>4.9510068434084918E-2</v>
      </c>
      <c r="AG43" s="1" t="str">
        <f t="shared" si="13"/>
        <v>Rendah</v>
      </c>
    </row>
    <row r="44" spans="1:33" x14ac:dyDescent="0.25">
      <c r="A44" s="1">
        <v>40</v>
      </c>
      <c r="B44" s="1" t="s">
        <v>3</v>
      </c>
      <c r="C44" s="1">
        <v>31958</v>
      </c>
      <c r="H44" s="11">
        <v>45</v>
      </c>
      <c r="I44" s="11"/>
      <c r="J44" s="1" t="s">
        <v>3</v>
      </c>
      <c r="K44" s="1">
        <v>23677</v>
      </c>
      <c r="L44" s="1" t="s">
        <v>9</v>
      </c>
      <c r="M44" s="1">
        <f t="shared" si="8"/>
        <v>7.4221174523363201E-2</v>
      </c>
      <c r="N44" s="1" t="str">
        <f t="shared" si="11"/>
        <v>Rendah</v>
      </c>
      <c r="O44" s="6"/>
      <c r="P44" s="6"/>
      <c r="Q44" s="6"/>
      <c r="R44" s="6"/>
      <c r="S44" s="6"/>
      <c r="U44" s="11">
        <v>51</v>
      </c>
      <c r="V44" s="1" t="s">
        <v>3</v>
      </c>
      <c r="W44" s="1">
        <v>67497</v>
      </c>
      <c r="X44" s="1" t="s">
        <v>9</v>
      </c>
      <c r="Y44" s="1">
        <f t="shared" si="9"/>
        <v>9.6214949474215383E-2</v>
      </c>
      <c r="Z44" s="1" t="str">
        <f t="shared" si="12"/>
        <v>Sedang</v>
      </c>
      <c r="AB44" s="11">
        <v>61</v>
      </c>
      <c r="AC44" s="1" t="s">
        <v>3</v>
      </c>
      <c r="AD44" s="1">
        <v>32674</v>
      </c>
      <c r="AE44" s="1" t="s">
        <v>8</v>
      </c>
      <c r="AF44" s="1">
        <f t="shared" si="10"/>
        <v>8.2388183143126584E-2</v>
      </c>
      <c r="AG44" s="1" t="str">
        <f t="shared" si="13"/>
        <v>Rendah</v>
      </c>
    </row>
    <row r="45" spans="1:33" x14ac:dyDescent="0.25">
      <c r="A45" s="1">
        <v>41</v>
      </c>
      <c r="B45" s="1" t="s">
        <v>3</v>
      </c>
      <c r="C45" s="1">
        <v>8938</v>
      </c>
      <c r="H45" s="11">
        <v>46</v>
      </c>
      <c r="I45" s="11"/>
      <c r="J45" s="1" t="s">
        <v>3</v>
      </c>
      <c r="K45" s="1">
        <v>67899</v>
      </c>
      <c r="L45" s="1" t="s">
        <v>9</v>
      </c>
      <c r="M45" s="1">
        <f t="shared" si="8"/>
        <v>0.21284552641643104</v>
      </c>
      <c r="N45" s="1" t="str">
        <f t="shared" si="11"/>
        <v>Sedang</v>
      </c>
      <c r="O45" s="6"/>
      <c r="P45" s="6"/>
      <c r="Q45" s="6"/>
      <c r="R45" s="6"/>
      <c r="S45" s="6"/>
      <c r="U45" s="11">
        <v>52</v>
      </c>
      <c r="V45" s="1" t="s">
        <v>3</v>
      </c>
      <c r="W45" s="1">
        <v>79776</v>
      </c>
      <c r="X45" s="1" t="s">
        <v>8</v>
      </c>
      <c r="Y45" s="1">
        <f t="shared" si="9"/>
        <v>0.11371829576507114</v>
      </c>
      <c r="Z45" s="1" t="str">
        <f t="shared" si="12"/>
        <v>Sedang</v>
      </c>
      <c r="AB45" s="11">
        <v>62</v>
      </c>
      <c r="AC45" s="1" t="s">
        <v>3</v>
      </c>
      <c r="AD45" s="1">
        <v>57887</v>
      </c>
      <c r="AE45" s="1" t="s">
        <v>9</v>
      </c>
      <c r="AF45" s="1">
        <f t="shared" si="10"/>
        <v>0.1459632967376559</v>
      </c>
      <c r="AG45" s="1" t="str">
        <f t="shared" si="13"/>
        <v>Sedang</v>
      </c>
    </row>
    <row r="46" spans="1:33" x14ac:dyDescent="0.25">
      <c r="A46" s="1">
        <v>42</v>
      </c>
      <c r="B46" s="1" t="s">
        <v>3</v>
      </c>
      <c r="C46" s="1">
        <v>21434</v>
      </c>
      <c r="H46" s="11">
        <v>47</v>
      </c>
      <c r="I46" s="11"/>
      <c r="J46" s="1" t="s">
        <v>3</v>
      </c>
      <c r="K46" s="1">
        <v>42642</v>
      </c>
      <c r="L46" s="1" t="s">
        <v>9</v>
      </c>
      <c r="M46" s="1">
        <f t="shared" si="8"/>
        <v>0.1336714669943512</v>
      </c>
      <c r="N46" s="1" t="str">
        <f t="shared" si="11"/>
        <v>Rendah</v>
      </c>
      <c r="O46" s="6"/>
      <c r="P46" s="6"/>
      <c r="Q46" s="6"/>
      <c r="R46" s="6"/>
      <c r="S46" s="6"/>
      <c r="U46" s="11">
        <v>53</v>
      </c>
      <c r="V46" s="1" t="s">
        <v>3</v>
      </c>
      <c r="W46" s="1">
        <v>27627</v>
      </c>
      <c r="X46" s="1" t="s">
        <v>9</v>
      </c>
      <c r="Y46" s="1">
        <f t="shared" si="9"/>
        <v>3.9381460051915618E-2</v>
      </c>
      <c r="Z46" s="1" t="str">
        <f t="shared" si="12"/>
        <v>Rendah</v>
      </c>
      <c r="AB46" s="11">
        <v>63</v>
      </c>
      <c r="AC46" s="1" t="s">
        <v>3</v>
      </c>
      <c r="AD46" s="1">
        <v>53907</v>
      </c>
      <c r="AE46" s="1" t="s">
        <v>8</v>
      </c>
      <c r="AF46" s="1">
        <f t="shared" si="10"/>
        <v>0.13592764242812405</v>
      </c>
      <c r="AG46" s="1" t="str">
        <f t="shared" si="13"/>
        <v>Sedang</v>
      </c>
    </row>
    <row r="47" spans="1:33" x14ac:dyDescent="0.25">
      <c r="A47" s="1">
        <v>43</v>
      </c>
      <c r="B47" s="1" t="s">
        <v>3</v>
      </c>
      <c r="C47" s="1">
        <v>65743</v>
      </c>
      <c r="H47" s="11">
        <v>48</v>
      </c>
      <c r="I47" s="11"/>
      <c r="J47" s="1" t="s">
        <v>3</v>
      </c>
      <c r="K47" s="1">
        <v>44498</v>
      </c>
      <c r="L47" s="1" t="s">
        <v>9</v>
      </c>
      <c r="M47" s="1">
        <f t="shared" si="8"/>
        <v>0.13948953938170441</v>
      </c>
      <c r="N47" s="1" t="str">
        <f t="shared" si="11"/>
        <v>Rendah</v>
      </c>
      <c r="O47" s="6"/>
      <c r="P47" s="6"/>
      <c r="Q47" s="6"/>
      <c r="R47" s="6"/>
      <c r="S47" s="6"/>
      <c r="U47" s="11">
        <v>54</v>
      </c>
      <c r="V47" s="1" t="s">
        <v>3</v>
      </c>
      <c r="W47" s="1">
        <v>30082</v>
      </c>
      <c r="X47" s="1" t="s">
        <v>11</v>
      </c>
      <c r="Y47" s="1">
        <f t="shared" si="9"/>
        <v>4.288098893407629E-2</v>
      </c>
      <c r="Z47" s="1" t="str">
        <f t="shared" si="12"/>
        <v>Rendah</v>
      </c>
      <c r="AB47" s="11">
        <v>64</v>
      </c>
      <c r="AC47" s="1" t="s">
        <v>3</v>
      </c>
      <c r="AD47" s="1">
        <v>17682</v>
      </c>
      <c r="AE47" s="1" t="s">
        <v>8</v>
      </c>
      <c r="AF47" s="1">
        <f t="shared" si="10"/>
        <v>4.4585537563101067E-2</v>
      </c>
      <c r="AG47" s="1" t="str">
        <f t="shared" si="13"/>
        <v>Rendah</v>
      </c>
    </row>
    <row r="48" spans="1:33" x14ac:dyDescent="0.25">
      <c r="A48" s="1">
        <v>44</v>
      </c>
      <c r="B48" s="1" t="s">
        <v>3</v>
      </c>
      <c r="C48" s="1">
        <v>19634</v>
      </c>
      <c r="U48" s="11">
        <v>55</v>
      </c>
      <c r="V48" s="1" t="s">
        <v>3</v>
      </c>
      <c r="W48" s="1">
        <v>53221</v>
      </c>
      <c r="X48" s="1" t="s">
        <v>10</v>
      </c>
      <c r="Y48" s="1">
        <f t="shared" si="9"/>
        <v>7.5864939567198794E-2</v>
      </c>
      <c r="Z48" s="1" t="str">
        <f t="shared" si="12"/>
        <v>Rendah</v>
      </c>
      <c r="AB48" s="11">
        <v>65</v>
      </c>
      <c r="AC48" s="1" t="s">
        <v>3</v>
      </c>
      <c r="AD48" s="1">
        <v>18600</v>
      </c>
      <c r="AE48" s="1" t="s">
        <v>10</v>
      </c>
      <c r="AF48" s="1">
        <f t="shared" si="10"/>
        <v>4.6900294009369972E-2</v>
      </c>
      <c r="AG48" s="1" t="str">
        <f t="shared" si="13"/>
        <v>Rendah</v>
      </c>
    </row>
    <row r="49" spans="1:33" x14ac:dyDescent="0.25">
      <c r="A49" s="1">
        <v>45</v>
      </c>
      <c r="B49" s="1" t="s">
        <v>3</v>
      </c>
      <c r="C49" s="1">
        <v>23677</v>
      </c>
      <c r="U49" s="11">
        <v>56</v>
      </c>
      <c r="V49" s="1" t="s">
        <v>3</v>
      </c>
      <c r="W49" s="1">
        <v>61955</v>
      </c>
      <c r="X49" s="1" t="s">
        <v>12</v>
      </c>
      <c r="Y49" s="1">
        <f t="shared" si="9"/>
        <v>8.8314994661614798E-2</v>
      </c>
      <c r="Z49" s="1" t="str">
        <f t="shared" si="12"/>
        <v>Rendah</v>
      </c>
      <c r="AB49" s="11">
        <v>66</v>
      </c>
      <c r="AC49" s="1" t="s">
        <v>3</v>
      </c>
      <c r="AD49" s="1">
        <v>25461</v>
      </c>
      <c r="AE49" s="1" t="s">
        <v>9</v>
      </c>
      <c r="AF49" s="1">
        <f t="shared" si="10"/>
        <v>6.4200450847987575E-2</v>
      </c>
      <c r="AG49" s="1" t="str">
        <f t="shared" si="13"/>
        <v>Rendah</v>
      </c>
    </row>
    <row r="50" spans="1:33" x14ac:dyDescent="0.25">
      <c r="A50" s="1">
        <v>46</v>
      </c>
      <c r="B50" s="1" t="s">
        <v>3</v>
      </c>
      <c r="C50" s="1">
        <v>67899</v>
      </c>
      <c r="U50" s="11">
        <v>57</v>
      </c>
      <c r="V50" s="1" t="s">
        <v>3</v>
      </c>
      <c r="W50" s="1">
        <v>58167</v>
      </c>
      <c r="X50" s="1" t="s">
        <v>8</v>
      </c>
      <c r="Y50" s="1">
        <f t="shared" si="9"/>
        <v>8.2915314251991737E-2</v>
      </c>
      <c r="Z50" s="1" t="str">
        <f t="shared" si="12"/>
        <v>Rendah</v>
      </c>
      <c r="AB50" s="11">
        <v>67</v>
      </c>
      <c r="AC50" s="1" t="s">
        <v>3</v>
      </c>
      <c r="AD50" s="1">
        <v>38025</v>
      </c>
      <c r="AE50" s="1" t="s">
        <v>8</v>
      </c>
      <c r="AF50" s="1">
        <f t="shared" si="10"/>
        <v>9.5880842994961996E-2</v>
      </c>
      <c r="AG50" s="1" t="str">
        <f t="shared" si="13"/>
        <v>Rendah</v>
      </c>
    </row>
    <row r="51" spans="1:33" x14ac:dyDescent="0.25">
      <c r="A51" s="1">
        <v>47</v>
      </c>
      <c r="B51" s="1" t="s">
        <v>3</v>
      </c>
      <c r="C51" s="1">
        <v>42642</v>
      </c>
      <c r="H51" s="2" t="s">
        <v>29</v>
      </c>
      <c r="I51" s="2"/>
      <c r="M51" s="20">
        <f>AVERAGE(M41:M47)</f>
        <v>0.14293237655180691</v>
      </c>
      <c r="U51" s="11">
        <v>58</v>
      </c>
      <c r="V51" s="1" t="s">
        <v>3</v>
      </c>
      <c r="W51" s="1">
        <v>126696</v>
      </c>
      <c r="X51" s="1" t="s">
        <v>38</v>
      </c>
      <c r="Y51" s="1">
        <f t="shared" si="9"/>
        <v>0.18060134877972639</v>
      </c>
      <c r="Z51" s="1" t="str">
        <f t="shared" si="12"/>
        <v>Sedang</v>
      </c>
    </row>
    <row r="52" spans="1:33" x14ac:dyDescent="0.25">
      <c r="A52" s="1">
        <v>48</v>
      </c>
      <c r="B52" s="1" t="s">
        <v>3</v>
      </c>
      <c r="C52" s="1">
        <v>44498</v>
      </c>
      <c r="H52" s="2"/>
      <c r="I52" s="2"/>
      <c r="Z52" s="6"/>
    </row>
    <row r="53" spans="1:33" x14ac:dyDescent="0.25">
      <c r="A53" s="1">
        <v>49</v>
      </c>
      <c r="B53" s="1" t="s">
        <v>3</v>
      </c>
      <c r="C53" s="1">
        <v>137554</v>
      </c>
      <c r="H53" s="2" t="s">
        <v>30</v>
      </c>
      <c r="I53" s="2"/>
      <c r="AB53" s="2" t="s">
        <v>29</v>
      </c>
      <c r="AF53" s="20">
        <f>AVERAGE(AF41:AF50)</f>
        <v>0.10051892905952302</v>
      </c>
    </row>
    <row r="54" spans="1:33" x14ac:dyDescent="0.25">
      <c r="A54" s="1">
        <v>50</v>
      </c>
      <c r="B54" s="1" t="s">
        <v>3</v>
      </c>
      <c r="C54" s="1">
        <v>25554</v>
      </c>
      <c r="H54" s="27" t="s">
        <v>31</v>
      </c>
      <c r="I54" s="27"/>
      <c r="J54" s="28"/>
      <c r="K54" s="27">
        <v>0</v>
      </c>
      <c r="L54" s="27"/>
      <c r="M54" s="35">
        <v>0.14299999999999999</v>
      </c>
      <c r="AB54" s="2"/>
    </row>
    <row r="55" spans="1:33" x14ac:dyDescent="0.25">
      <c r="A55" s="1">
        <v>51</v>
      </c>
      <c r="B55" s="1" t="s">
        <v>3</v>
      </c>
      <c r="C55" s="1">
        <v>67497</v>
      </c>
      <c r="H55" s="27" t="s">
        <v>32</v>
      </c>
      <c r="I55" s="27"/>
      <c r="J55" s="28"/>
      <c r="K55" s="27">
        <v>0.14399999999999999</v>
      </c>
      <c r="L55" s="27"/>
      <c r="M55" s="35">
        <f>K55+M51</f>
        <v>0.28693237655180692</v>
      </c>
      <c r="U55" s="2" t="s">
        <v>29</v>
      </c>
      <c r="Y55" s="20">
        <f>AVERAGE(Y41:Y51)</f>
        <v>9.0578641042417696E-2</v>
      </c>
      <c r="AB55" s="2" t="s">
        <v>30</v>
      </c>
    </row>
    <row r="56" spans="1:33" x14ac:dyDescent="0.25">
      <c r="A56" s="1">
        <v>52</v>
      </c>
      <c r="B56" s="1" t="s">
        <v>3</v>
      </c>
      <c r="C56" s="1">
        <v>79776</v>
      </c>
      <c r="H56" s="27" t="s">
        <v>33</v>
      </c>
      <c r="I56" s="27"/>
      <c r="J56" s="28"/>
      <c r="K56" s="27">
        <v>0.28799999999999998</v>
      </c>
      <c r="L56" s="27"/>
      <c r="M56" s="35">
        <f>K56+M51</f>
        <v>0.43093237655180688</v>
      </c>
      <c r="U56" s="2"/>
      <c r="AB56" s="21" t="s">
        <v>31</v>
      </c>
      <c r="AC56" s="22"/>
      <c r="AD56" s="21">
        <v>0</v>
      </c>
      <c r="AE56" s="21"/>
      <c r="AF56" s="23">
        <v>0.10100000000000001</v>
      </c>
    </row>
    <row r="57" spans="1:33" x14ac:dyDescent="0.25">
      <c r="A57" s="1">
        <v>53</v>
      </c>
      <c r="B57" s="1" t="s">
        <v>3</v>
      </c>
      <c r="C57" s="1">
        <v>27627</v>
      </c>
      <c r="U57" s="2" t="s">
        <v>30</v>
      </c>
      <c r="AB57" s="21" t="s">
        <v>32</v>
      </c>
      <c r="AC57" s="22"/>
      <c r="AD57" s="21">
        <v>0.10199999999999999</v>
      </c>
      <c r="AE57" s="21"/>
      <c r="AF57" s="23">
        <f>AD57+AF53</f>
        <v>0.20251892905952301</v>
      </c>
    </row>
    <row r="58" spans="1:33" x14ac:dyDescent="0.25">
      <c r="A58" s="1">
        <v>54</v>
      </c>
      <c r="B58" s="1" t="s">
        <v>3</v>
      </c>
      <c r="C58" s="1">
        <v>30082</v>
      </c>
      <c r="U58" s="36" t="s">
        <v>31</v>
      </c>
      <c r="V58" s="37"/>
      <c r="W58" s="36">
        <v>0</v>
      </c>
      <c r="X58" s="36"/>
      <c r="Y58" s="38">
        <v>9.0999999999999998E-2</v>
      </c>
      <c r="AB58" s="21" t="s">
        <v>33</v>
      </c>
      <c r="AC58" s="22"/>
      <c r="AD58" s="21">
        <v>0.20399999999999999</v>
      </c>
      <c r="AE58" s="21"/>
      <c r="AF58" s="23">
        <f>AD58+AF53</f>
        <v>0.30451892905952299</v>
      </c>
    </row>
    <row r="59" spans="1:33" x14ac:dyDescent="0.25">
      <c r="A59" s="1">
        <v>55</v>
      </c>
      <c r="B59" s="1" t="s">
        <v>3</v>
      </c>
      <c r="C59" s="1">
        <v>53221</v>
      </c>
      <c r="U59" s="36" t="s">
        <v>32</v>
      </c>
      <c r="V59" s="37"/>
      <c r="W59" s="36">
        <v>9.1999999999999998E-2</v>
      </c>
      <c r="X59" s="36"/>
      <c r="Y59" s="38">
        <f>W59+Y55</f>
        <v>0.18257864104241769</v>
      </c>
      <c r="AB59" s="22"/>
      <c r="AC59" s="22"/>
      <c r="AD59" s="22"/>
      <c r="AE59" s="22"/>
      <c r="AF59" s="22"/>
    </row>
    <row r="60" spans="1:33" x14ac:dyDescent="0.25">
      <c r="A60" s="1">
        <v>56</v>
      </c>
      <c r="B60" s="1" t="s">
        <v>3</v>
      </c>
      <c r="C60" s="1">
        <v>61955</v>
      </c>
      <c r="U60" s="36" t="s">
        <v>33</v>
      </c>
      <c r="V60" s="37"/>
      <c r="W60" s="36">
        <v>0.184</v>
      </c>
      <c r="X60" s="36"/>
      <c r="Y60" s="38">
        <f>W60+Y55</f>
        <v>0.27457864104241769</v>
      </c>
    </row>
    <row r="61" spans="1:33" x14ac:dyDescent="0.25">
      <c r="A61" s="1">
        <v>57</v>
      </c>
      <c r="B61" s="1" t="s">
        <v>3</v>
      </c>
      <c r="C61" s="1">
        <v>58167</v>
      </c>
      <c r="U61" s="37"/>
      <c r="V61" s="37"/>
      <c r="W61" s="37"/>
      <c r="X61" s="37"/>
      <c r="Y61" s="37"/>
    </row>
    <row r="62" spans="1:33" x14ac:dyDescent="0.25">
      <c r="A62" s="1">
        <v>58</v>
      </c>
      <c r="B62" s="1" t="s">
        <v>3</v>
      </c>
      <c r="C62" s="1">
        <v>126696</v>
      </c>
    </row>
    <row r="63" spans="1:33" x14ac:dyDescent="0.25">
      <c r="A63" s="1">
        <v>59</v>
      </c>
      <c r="B63" s="1" t="s">
        <v>3</v>
      </c>
      <c r="C63" s="1">
        <v>56529</v>
      </c>
    </row>
    <row r="64" spans="1:33" x14ac:dyDescent="0.25">
      <c r="A64" s="1">
        <v>60</v>
      </c>
      <c r="B64" s="1" t="s">
        <v>3</v>
      </c>
      <c r="C64" s="1">
        <v>19635</v>
      </c>
    </row>
    <row r="65" spans="1:14" ht="17.25" x14ac:dyDescent="0.3">
      <c r="A65" s="1">
        <v>61</v>
      </c>
      <c r="B65" s="1" t="s">
        <v>3</v>
      </c>
      <c r="C65" s="1">
        <v>32674</v>
      </c>
      <c r="H65" s="39"/>
      <c r="I65" s="39"/>
    </row>
    <row r="66" spans="1:14" x14ac:dyDescent="0.25">
      <c r="A66" s="1">
        <v>62</v>
      </c>
      <c r="B66" s="1" t="s">
        <v>3</v>
      </c>
      <c r="C66" s="1">
        <v>57887</v>
      </c>
      <c r="H66" s="123" t="s">
        <v>99</v>
      </c>
      <c r="I66" s="123"/>
    </row>
    <row r="67" spans="1:14" x14ac:dyDescent="0.25">
      <c r="A67" s="1">
        <v>63</v>
      </c>
      <c r="B67" s="1" t="s">
        <v>3</v>
      </c>
      <c r="C67" s="1">
        <v>53907</v>
      </c>
      <c r="H67" s="123" t="s">
        <v>100</v>
      </c>
      <c r="I67" s="123"/>
    </row>
    <row r="68" spans="1:14" x14ac:dyDescent="0.25">
      <c r="A68" s="1">
        <v>64</v>
      </c>
      <c r="B68" s="1" t="s">
        <v>3</v>
      </c>
      <c r="C68" s="1">
        <v>17682</v>
      </c>
    </row>
    <row r="69" spans="1:14" x14ac:dyDescent="0.25">
      <c r="A69" s="1">
        <v>65</v>
      </c>
      <c r="B69" s="1" t="s">
        <v>3</v>
      </c>
      <c r="C69" s="1">
        <v>18600</v>
      </c>
      <c r="H69" s="2" t="s">
        <v>102</v>
      </c>
      <c r="I69" s="2"/>
    </row>
    <row r="70" spans="1:14" x14ac:dyDescent="0.25">
      <c r="A70" s="1">
        <v>66</v>
      </c>
      <c r="B70" s="1" t="s">
        <v>3</v>
      </c>
      <c r="C70" s="1">
        <v>25461</v>
      </c>
    </row>
    <row r="71" spans="1:14" x14ac:dyDescent="0.25">
      <c r="A71" s="1">
        <v>67</v>
      </c>
      <c r="B71" s="1" t="s">
        <v>3</v>
      </c>
      <c r="C71" s="1">
        <v>38025</v>
      </c>
      <c r="H71" s="129" t="s">
        <v>17</v>
      </c>
      <c r="I71" s="129" t="s">
        <v>106</v>
      </c>
      <c r="J71" s="129" t="s">
        <v>101</v>
      </c>
      <c r="K71" s="129" t="s">
        <v>29</v>
      </c>
      <c r="L71" s="130" t="s">
        <v>103</v>
      </c>
      <c r="M71" s="129" t="s">
        <v>96</v>
      </c>
      <c r="N71" s="130" t="s">
        <v>97</v>
      </c>
    </row>
    <row r="72" spans="1:14" x14ac:dyDescent="0.25">
      <c r="A72" s="1">
        <v>68</v>
      </c>
      <c r="B72" s="1" t="s">
        <v>3</v>
      </c>
      <c r="C72" s="1">
        <v>46541</v>
      </c>
      <c r="H72" s="125">
        <v>1</v>
      </c>
      <c r="I72" s="132">
        <f>J86</f>
        <v>447907</v>
      </c>
      <c r="J72" s="131">
        <f>M22</f>
        <v>6.5785829052310715E-2</v>
      </c>
      <c r="K72" s="126">
        <f>AVERAGE(J$72:J77)</f>
        <v>9.9144242780542471E-2</v>
      </c>
      <c r="L72" s="126">
        <f>STDEV(J$72:J77)</f>
        <v>3.9128229019650969E-2</v>
      </c>
      <c r="M72" s="126">
        <f>(J72-K72)/L72</f>
        <v>-0.85254085257675483</v>
      </c>
      <c r="N72" s="126">
        <f>50+(10*M72)</f>
        <v>41.474591474232454</v>
      </c>
    </row>
    <row r="73" spans="1:14" x14ac:dyDescent="0.25">
      <c r="A73" s="1">
        <v>69</v>
      </c>
      <c r="B73" s="1" t="s">
        <v>3</v>
      </c>
      <c r="C73" s="1">
        <v>55323</v>
      </c>
      <c r="H73" s="125">
        <v>2</v>
      </c>
      <c r="I73" s="132">
        <f>J87</f>
        <v>580289</v>
      </c>
      <c r="J73" s="127">
        <v>4.9857226313095721E-2</v>
      </c>
      <c r="K73" s="126">
        <f>AVERAGE(J$72:J77)</f>
        <v>9.9144242780542471E-2</v>
      </c>
      <c r="L73" s="126">
        <f>STDEV(J$72:J77)</f>
        <v>3.9128229019650969E-2</v>
      </c>
      <c r="M73" s="126">
        <f t="shared" ref="M73:M77" si="14">(J73-K73)/L73</f>
        <v>-1.2596280921043945</v>
      </c>
      <c r="N73" s="126">
        <f t="shared" ref="N73:N77" si="15">50+(10*M73)</f>
        <v>37.403719078956058</v>
      </c>
    </row>
    <row r="74" spans="1:14" x14ac:dyDescent="0.25">
      <c r="A74" s="178" t="s">
        <v>16</v>
      </c>
      <c r="B74" s="178"/>
      <c r="C74" s="9">
        <f>SUM(C4:C73)</f>
        <v>2696734</v>
      </c>
      <c r="H74" s="125">
        <v>3</v>
      </c>
      <c r="I74" s="132">
        <f>J88</f>
        <v>255151</v>
      </c>
      <c r="J74" s="131">
        <v>0.14519245466410086</v>
      </c>
      <c r="K74" s="126">
        <f>AVERAGE(J$72:J77)</f>
        <v>9.9144242780542471E-2</v>
      </c>
      <c r="L74" s="126">
        <f>STDEV(J$72:J77)</f>
        <v>3.9128229019650969E-2</v>
      </c>
      <c r="M74" s="126">
        <f t="shared" si="14"/>
        <v>1.1768539756918737</v>
      </c>
      <c r="N74" s="126">
        <f t="shared" si="15"/>
        <v>61.768539756918734</v>
      </c>
    </row>
    <row r="75" spans="1:14" x14ac:dyDescent="0.25">
      <c r="H75" s="125">
        <v>4</v>
      </c>
      <c r="I75" s="132">
        <f>J89</f>
        <v>319006</v>
      </c>
      <c r="J75" s="131">
        <v>0.14293237655180691</v>
      </c>
      <c r="K75" s="126">
        <f>AVERAGE(J$72:J78)</f>
        <v>9.9144242780542471E-2</v>
      </c>
      <c r="L75" s="126">
        <f>STDEV(J$72:J78)</f>
        <v>3.9128229019650969E-2</v>
      </c>
      <c r="M75" s="126">
        <f t="shared" si="14"/>
        <v>1.1190931679855269</v>
      </c>
      <c r="N75" s="126">
        <f t="shared" si="15"/>
        <v>61.190931679855268</v>
      </c>
    </row>
    <row r="76" spans="1:14" x14ac:dyDescent="0.25">
      <c r="H76" s="125">
        <v>5</v>
      </c>
      <c r="I76" s="132">
        <f>J85</f>
        <v>701523</v>
      </c>
      <c r="J76" s="131">
        <v>9.0578641042417696E-2</v>
      </c>
      <c r="K76" s="126">
        <f>AVERAGE(J$72:J79)</f>
        <v>9.9144242780542471E-2</v>
      </c>
      <c r="L76" s="126">
        <f>STDEV(J$72:J79)</f>
        <v>3.9128229019650969E-2</v>
      </c>
      <c r="M76" s="126">
        <f t="shared" si="14"/>
        <v>-0.21891105099142005</v>
      </c>
      <c r="N76" s="126">
        <f t="shared" si="15"/>
        <v>47.810889490085799</v>
      </c>
    </row>
    <row r="77" spans="1:14" x14ac:dyDescent="0.25">
      <c r="H77" s="125">
        <v>6</v>
      </c>
      <c r="I77" s="132">
        <f>J90</f>
        <v>396586</v>
      </c>
      <c r="J77" s="131">
        <v>0.10051892905952302</v>
      </c>
      <c r="K77" s="126">
        <f>AVERAGE(J$72:J80)</f>
        <v>9.9144242780542471E-2</v>
      </c>
      <c r="L77" s="126">
        <f>STDEV(J$72:J80)</f>
        <v>3.9128229019650969E-2</v>
      </c>
      <c r="M77" s="126">
        <f t="shared" si="14"/>
        <v>3.5132851995170862E-2</v>
      </c>
      <c r="N77" s="126">
        <f t="shared" si="15"/>
        <v>50.351328519951707</v>
      </c>
    </row>
    <row r="84" spans="8:11" x14ac:dyDescent="0.25">
      <c r="H84" s="124" t="s">
        <v>0</v>
      </c>
      <c r="I84" s="124" t="s">
        <v>1</v>
      </c>
      <c r="J84" s="124" t="s">
        <v>4</v>
      </c>
      <c r="K84" s="124" t="s">
        <v>17</v>
      </c>
    </row>
    <row r="85" spans="8:11" x14ac:dyDescent="0.25">
      <c r="H85" s="1">
        <v>0</v>
      </c>
      <c r="I85" s="1" t="s">
        <v>3</v>
      </c>
      <c r="J85" s="1">
        <v>701523</v>
      </c>
      <c r="K85" s="11">
        <v>5</v>
      </c>
    </row>
    <row r="86" spans="8:11" x14ac:dyDescent="0.25">
      <c r="H86" s="1">
        <v>1</v>
      </c>
      <c r="I86" s="1" t="s">
        <v>3</v>
      </c>
      <c r="J86" s="1">
        <v>447907</v>
      </c>
      <c r="K86" s="11">
        <v>1</v>
      </c>
    </row>
    <row r="87" spans="8:11" x14ac:dyDescent="0.25">
      <c r="H87" s="1">
        <v>2</v>
      </c>
      <c r="I87" s="1" t="s">
        <v>3</v>
      </c>
      <c r="J87" s="1">
        <v>580289</v>
      </c>
      <c r="K87" s="11">
        <v>2</v>
      </c>
    </row>
    <row r="88" spans="8:11" x14ac:dyDescent="0.25">
      <c r="H88" s="1">
        <v>3</v>
      </c>
      <c r="I88" s="1" t="s">
        <v>3</v>
      </c>
      <c r="J88" s="1">
        <v>255151</v>
      </c>
      <c r="K88" s="11">
        <v>3</v>
      </c>
    </row>
    <row r="89" spans="8:11" x14ac:dyDescent="0.25">
      <c r="H89" s="1">
        <v>4</v>
      </c>
      <c r="I89" s="1" t="s">
        <v>3</v>
      </c>
      <c r="J89" s="1">
        <v>319006</v>
      </c>
      <c r="K89" s="11">
        <v>4</v>
      </c>
    </row>
    <row r="90" spans="8:11" x14ac:dyDescent="0.25">
      <c r="H90" s="1">
        <v>5</v>
      </c>
      <c r="I90" s="1" t="s">
        <v>3</v>
      </c>
      <c r="J90" s="1">
        <v>396586</v>
      </c>
      <c r="K90" s="11">
        <v>6</v>
      </c>
    </row>
  </sheetData>
  <mergeCells count="2">
    <mergeCell ref="A74:B74"/>
    <mergeCell ref="O4:R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X364"/>
  <sheetViews>
    <sheetView topLeftCell="J1" zoomScaleNormal="100" workbookViewId="0">
      <selection activeCell="S4" sqref="S4"/>
    </sheetView>
  </sheetViews>
  <sheetFormatPr defaultRowHeight="15" x14ac:dyDescent="0.25"/>
  <cols>
    <col min="1" max="3" width="9.140625" style="6"/>
    <col min="4" max="4" width="12" style="6" bestFit="1" customWidth="1"/>
    <col min="5" max="5" width="22.140625" style="6" bestFit="1" customWidth="1"/>
    <col min="6" max="7" width="22.140625" style="6" customWidth="1"/>
    <col min="9" max="9" width="24.42578125" bestFit="1" customWidth="1"/>
    <col min="13" max="14" width="9.140625" style="6"/>
    <col min="15" max="15" width="6.140625" style="6" bestFit="1" customWidth="1"/>
    <col min="16" max="16" width="30.28515625" style="6" customWidth="1"/>
    <col min="17" max="17" width="24.85546875" style="6" customWidth="1"/>
    <col min="18" max="18" width="32.7109375" style="7" customWidth="1"/>
    <col min="19" max="19" width="29.7109375" style="6" bestFit="1" customWidth="1"/>
    <col min="20" max="20" width="16.85546875" style="6" customWidth="1"/>
    <col min="21" max="21" width="16.28515625" customWidth="1"/>
    <col min="22" max="22" width="12.85546875" customWidth="1"/>
    <col min="23" max="23" width="12.28515625" customWidth="1"/>
    <col min="24" max="24" width="11.85546875" customWidth="1"/>
  </cols>
  <sheetData>
    <row r="1" spans="1:20" s="6" customFormat="1" x14ac:dyDescent="0.25">
      <c r="A1" s="8" t="s">
        <v>14</v>
      </c>
      <c r="M1" s="8" t="s">
        <v>41</v>
      </c>
      <c r="R1" s="7"/>
    </row>
    <row r="2" spans="1:20" s="6" customFormat="1" x14ac:dyDescent="0.25">
      <c r="R2" s="7"/>
    </row>
    <row r="3" spans="1:20" ht="30" x14ac:dyDescent="0.25">
      <c r="A3" s="72" t="s">
        <v>0</v>
      </c>
      <c r="B3" s="72" t="s">
        <v>1</v>
      </c>
      <c r="C3" s="72" t="s">
        <v>2</v>
      </c>
      <c r="D3" s="72" t="s">
        <v>15</v>
      </c>
      <c r="E3" s="72" t="s">
        <v>5</v>
      </c>
      <c r="F3" s="170" t="s">
        <v>135</v>
      </c>
      <c r="G3" s="169"/>
      <c r="I3" s="13" t="s">
        <v>40</v>
      </c>
      <c r="J3" s="9">
        <v>447907</v>
      </c>
      <c r="M3" s="70" t="s">
        <v>0</v>
      </c>
      <c r="N3" s="70" t="s">
        <v>1</v>
      </c>
      <c r="O3" s="70" t="s">
        <v>2</v>
      </c>
      <c r="P3" s="60" t="s">
        <v>46</v>
      </c>
      <c r="Q3" s="60" t="s">
        <v>43</v>
      </c>
      <c r="R3" s="91" t="s">
        <v>47</v>
      </c>
      <c r="S3" s="70" t="s">
        <v>42</v>
      </c>
      <c r="T3" s="62" t="s">
        <v>30</v>
      </c>
    </row>
    <row r="4" spans="1:20" x14ac:dyDescent="0.25">
      <c r="A4" s="1">
        <v>57</v>
      </c>
      <c r="B4" s="1" t="s">
        <v>3</v>
      </c>
      <c r="C4" s="1">
        <v>0</v>
      </c>
      <c r="D4" s="1">
        <v>124.354457</v>
      </c>
      <c r="E4" s="1" t="s">
        <v>6</v>
      </c>
      <c r="F4" s="181">
        <f>SUM(D4:D7)</f>
        <v>747.35182400000008</v>
      </c>
      <c r="G4" s="173">
        <f>(F4/F$357)*100</f>
        <v>0.31958560893778504</v>
      </c>
      <c r="M4" s="1">
        <v>475</v>
      </c>
      <c r="N4" s="1" t="s">
        <v>3</v>
      </c>
      <c r="O4" s="1">
        <v>0</v>
      </c>
      <c r="P4" s="1">
        <v>552.48346400000003</v>
      </c>
      <c r="Q4" s="1" t="s">
        <v>8</v>
      </c>
      <c r="R4" s="185">
        <v>54300</v>
      </c>
      <c r="S4" s="48">
        <f>P4/R$4</f>
        <v>1.0174649429097606E-2</v>
      </c>
      <c r="T4" s="51" t="str">
        <f>IF(S4&gt;0.0228,"Tinggi",IF(AND(S4&gt;0.0114,S4&lt;0.0227),"Sedang",IF(AND(S4&gt;0,S4&lt;0.0113),"Rendah","Rendah")))</f>
        <v>Rendah</v>
      </c>
    </row>
    <row r="5" spans="1:20" x14ac:dyDescent="0.25">
      <c r="A5" s="1">
        <v>58</v>
      </c>
      <c r="B5" s="1" t="s">
        <v>3</v>
      </c>
      <c r="C5" s="1">
        <v>0</v>
      </c>
      <c r="D5" s="1">
        <v>395.35109299999999</v>
      </c>
      <c r="E5" s="1" t="s">
        <v>6</v>
      </c>
      <c r="F5" s="181"/>
      <c r="G5" s="171">
        <f t="shared" ref="G5:G68" si="0">(F5/F$357)*100</f>
        <v>0</v>
      </c>
      <c r="I5" s="166" t="s">
        <v>144</v>
      </c>
      <c r="J5" s="166" t="s">
        <v>141</v>
      </c>
      <c r="M5" s="1">
        <v>477</v>
      </c>
      <c r="N5" s="1" t="s">
        <v>3</v>
      </c>
      <c r="O5" s="1">
        <v>0</v>
      </c>
      <c r="P5" s="1">
        <v>967.385447</v>
      </c>
      <c r="Q5" s="1" t="s">
        <v>8</v>
      </c>
      <c r="R5" s="185"/>
      <c r="S5" s="48">
        <f t="shared" ref="S5:S35" si="1">P5/R$4</f>
        <v>1.7815569926335175E-2</v>
      </c>
      <c r="T5" s="51" t="str">
        <f t="shared" ref="T5:T68" si="2">IF(S5&gt;0.0228,"Tinggi",IF(AND(S5&gt;0.0114,S5&lt;0.0227),"Sedang",IF(AND(S5&gt;0,S5&lt;0.0113),"Rendah","Rendah")))</f>
        <v>Sedang</v>
      </c>
    </row>
    <row r="6" spans="1:20" x14ac:dyDescent="0.25">
      <c r="A6" s="1">
        <v>61</v>
      </c>
      <c r="B6" s="1" t="s">
        <v>3</v>
      </c>
      <c r="C6" s="1">
        <v>0</v>
      </c>
      <c r="D6" s="1">
        <v>103.29181699999999</v>
      </c>
      <c r="E6" s="1" t="s">
        <v>6</v>
      </c>
      <c r="F6" s="181"/>
      <c r="G6" s="171">
        <f t="shared" si="0"/>
        <v>0</v>
      </c>
      <c r="I6" s="1" t="s">
        <v>137</v>
      </c>
      <c r="J6" s="59">
        <f>G4</f>
        <v>0.31958560893778504</v>
      </c>
      <c r="M6" s="1">
        <v>478</v>
      </c>
      <c r="N6" s="1" t="s">
        <v>3</v>
      </c>
      <c r="O6" s="1">
        <v>0</v>
      </c>
      <c r="P6" s="1">
        <v>797.87765999999999</v>
      </c>
      <c r="Q6" s="1" t="s">
        <v>8</v>
      </c>
      <c r="R6" s="185"/>
      <c r="S6" s="48">
        <f t="shared" si="1"/>
        <v>1.4693879558011049E-2</v>
      </c>
      <c r="T6" s="51" t="str">
        <f t="shared" si="2"/>
        <v>Sedang</v>
      </c>
    </row>
    <row r="7" spans="1:20" x14ac:dyDescent="0.25">
      <c r="A7" s="1">
        <v>63</v>
      </c>
      <c r="B7" s="1" t="s">
        <v>3</v>
      </c>
      <c r="C7" s="1">
        <v>0</v>
      </c>
      <c r="D7" s="1">
        <v>124.354457</v>
      </c>
      <c r="E7" s="1" t="s">
        <v>6</v>
      </c>
      <c r="F7" s="181"/>
      <c r="G7" s="171">
        <f t="shared" si="0"/>
        <v>0</v>
      </c>
      <c r="I7" s="1" t="s">
        <v>138</v>
      </c>
      <c r="J7" s="59">
        <f>G8</f>
        <v>20.628161120989049</v>
      </c>
      <c r="M7" s="1">
        <v>480</v>
      </c>
      <c r="N7" s="1" t="s">
        <v>3</v>
      </c>
      <c r="O7" s="1">
        <v>0</v>
      </c>
      <c r="P7" s="1">
        <v>3661.7456750000001</v>
      </c>
      <c r="Q7" s="1" t="s">
        <v>8</v>
      </c>
      <c r="R7" s="185"/>
      <c r="S7" s="48">
        <f t="shared" si="1"/>
        <v>6.7435463627992631E-2</v>
      </c>
      <c r="T7" s="51" t="str">
        <f t="shared" si="2"/>
        <v>Tinggi</v>
      </c>
    </row>
    <row r="8" spans="1:20" x14ac:dyDescent="0.25">
      <c r="A8" s="1">
        <v>475</v>
      </c>
      <c r="B8" s="1" t="s">
        <v>3</v>
      </c>
      <c r="C8" s="1">
        <v>0</v>
      </c>
      <c r="D8" s="1">
        <v>552.48346400000003</v>
      </c>
      <c r="E8" s="1" t="s">
        <v>8</v>
      </c>
      <c r="F8" s="182">
        <f>SUM(D8:D122)</f>
        <v>48239.011420999996</v>
      </c>
      <c r="G8" s="173">
        <f t="shared" si="0"/>
        <v>20.628161120989049</v>
      </c>
      <c r="I8" s="1" t="s">
        <v>139</v>
      </c>
      <c r="J8" s="59">
        <f>G123</f>
        <v>75.914497618356762</v>
      </c>
      <c r="M8" s="1">
        <v>482</v>
      </c>
      <c r="N8" s="1" t="s">
        <v>3</v>
      </c>
      <c r="O8" s="1">
        <v>0</v>
      </c>
      <c r="P8" s="1">
        <v>449.95049699999998</v>
      </c>
      <c r="Q8" s="1" t="s">
        <v>8</v>
      </c>
      <c r="R8" s="185"/>
      <c r="S8" s="48">
        <f t="shared" si="1"/>
        <v>8.2863811602209934E-3</v>
      </c>
      <c r="T8" s="51" t="str">
        <f t="shared" si="2"/>
        <v>Rendah</v>
      </c>
    </row>
    <row r="9" spans="1:20" x14ac:dyDescent="0.25">
      <c r="A9" s="1">
        <v>477</v>
      </c>
      <c r="B9" s="1" t="s">
        <v>3</v>
      </c>
      <c r="C9" s="1">
        <v>0</v>
      </c>
      <c r="D9" s="1">
        <v>967.385447</v>
      </c>
      <c r="E9" s="1" t="s">
        <v>8</v>
      </c>
      <c r="F9" s="183"/>
      <c r="G9" s="171">
        <f t="shared" si="0"/>
        <v>0</v>
      </c>
      <c r="I9" s="1" t="s">
        <v>140</v>
      </c>
      <c r="J9" s="59">
        <f>G342</f>
        <v>2.397936974936298</v>
      </c>
      <c r="M9" s="1">
        <v>483</v>
      </c>
      <c r="N9" s="1" t="s">
        <v>3</v>
      </c>
      <c r="O9" s="1">
        <v>0</v>
      </c>
      <c r="P9" s="1">
        <v>694.06903399999999</v>
      </c>
      <c r="Q9" s="1" t="s">
        <v>8</v>
      </c>
      <c r="R9" s="185"/>
      <c r="S9" s="48">
        <f t="shared" si="1"/>
        <v>1.2782118489871087E-2</v>
      </c>
      <c r="T9" s="51" t="str">
        <f t="shared" si="2"/>
        <v>Sedang</v>
      </c>
    </row>
    <row r="10" spans="1:20" x14ac:dyDescent="0.25">
      <c r="A10" s="1">
        <v>478</v>
      </c>
      <c r="B10" s="1" t="s">
        <v>3</v>
      </c>
      <c r="C10" s="1">
        <v>0</v>
      </c>
      <c r="D10" s="1">
        <v>797.87765999999999</v>
      </c>
      <c r="E10" s="1" t="s">
        <v>8</v>
      </c>
      <c r="F10" s="183"/>
      <c r="G10" s="171">
        <f t="shared" si="0"/>
        <v>0</v>
      </c>
      <c r="I10" s="1" t="s">
        <v>143</v>
      </c>
      <c r="J10" s="59">
        <f>G349</f>
        <v>0.55480507960209591</v>
      </c>
      <c r="M10" s="1">
        <v>486</v>
      </c>
      <c r="N10" s="1" t="s">
        <v>3</v>
      </c>
      <c r="O10" s="1">
        <v>0</v>
      </c>
      <c r="P10" s="1">
        <v>380.102687</v>
      </c>
      <c r="Q10" s="1" t="s">
        <v>8</v>
      </c>
      <c r="R10" s="185"/>
      <c r="S10" s="48">
        <f t="shared" si="1"/>
        <v>7.000049484346225E-3</v>
      </c>
      <c r="T10" s="51" t="str">
        <f t="shared" si="2"/>
        <v>Rendah</v>
      </c>
    </row>
    <row r="11" spans="1:20" x14ac:dyDescent="0.25">
      <c r="A11" s="1">
        <v>480</v>
      </c>
      <c r="B11" s="1" t="s">
        <v>3</v>
      </c>
      <c r="C11" s="1">
        <v>0</v>
      </c>
      <c r="D11" s="1">
        <v>3661.7456750000001</v>
      </c>
      <c r="E11" s="1" t="s">
        <v>8</v>
      </c>
      <c r="F11" s="183"/>
      <c r="G11" s="171">
        <f t="shared" si="0"/>
        <v>0</v>
      </c>
      <c r="I11" s="1" t="s">
        <v>142</v>
      </c>
      <c r="J11" s="59">
        <f>G353</f>
        <v>0.18501359717800545</v>
      </c>
      <c r="M11" s="1">
        <v>487</v>
      </c>
      <c r="N11" s="1" t="s">
        <v>3</v>
      </c>
      <c r="O11" s="1">
        <v>0</v>
      </c>
      <c r="P11" s="1">
        <v>255.67367400000001</v>
      </c>
      <c r="Q11" s="1" t="s">
        <v>8</v>
      </c>
      <c r="R11" s="185"/>
      <c r="S11" s="48">
        <f t="shared" si="1"/>
        <v>4.7085391160220993E-3</v>
      </c>
      <c r="T11" s="51" t="str">
        <f t="shared" si="2"/>
        <v>Rendah</v>
      </c>
    </row>
    <row r="12" spans="1:20" x14ac:dyDescent="0.25">
      <c r="A12" s="1">
        <v>482</v>
      </c>
      <c r="B12" s="1" t="s">
        <v>3</v>
      </c>
      <c r="C12" s="1">
        <v>0</v>
      </c>
      <c r="D12" s="1">
        <v>449.95049699999998</v>
      </c>
      <c r="E12" s="1" t="s">
        <v>8</v>
      </c>
      <c r="F12" s="183"/>
      <c r="G12" s="171">
        <f t="shared" si="0"/>
        <v>0</v>
      </c>
      <c r="M12" s="1">
        <v>488</v>
      </c>
      <c r="N12" s="1" t="s">
        <v>3</v>
      </c>
      <c r="O12" s="1">
        <v>0</v>
      </c>
      <c r="P12" s="1">
        <v>661.29724599999997</v>
      </c>
      <c r="Q12" s="1" t="s">
        <v>8</v>
      </c>
      <c r="R12" s="185"/>
      <c r="S12" s="48">
        <f t="shared" si="1"/>
        <v>1.2178586482504604E-2</v>
      </c>
      <c r="T12" s="51" t="str">
        <f t="shared" si="2"/>
        <v>Sedang</v>
      </c>
    </row>
    <row r="13" spans="1:20" x14ac:dyDescent="0.25">
      <c r="A13" s="1">
        <v>483</v>
      </c>
      <c r="B13" s="1" t="s">
        <v>3</v>
      </c>
      <c r="C13" s="1">
        <v>0</v>
      </c>
      <c r="D13" s="1">
        <v>694.06903399999999</v>
      </c>
      <c r="E13" s="1" t="s">
        <v>8</v>
      </c>
      <c r="F13" s="183"/>
      <c r="G13" s="171">
        <f t="shared" si="0"/>
        <v>0</v>
      </c>
      <c r="M13" s="1">
        <v>489</v>
      </c>
      <c r="N13" s="1" t="s">
        <v>3</v>
      </c>
      <c r="O13" s="1">
        <v>0</v>
      </c>
      <c r="P13" s="1">
        <v>405.84758599999998</v>
      </c>
      <c r="Q13" s="1" t="s">
        <v>8</v>
      </c>
      <c r="R13" s="185"/>
      <c r="S13" s="48">
        <f t="shared" si="1"/>
        <v>7.4741728545119701E-3</v>
      </c>
      <c r="T13" s="51" t="str">
        <f t="shared" si="2"/>
        <v>Rendah</v>
      </c>
    </row>
    <row r="14" spans="1:20" x14ac:dyDescent="0.25">
      <c r="A14" s="1">
        <v>486</v>
      </c>
      <c r="B14" s="1" t="s">
        <v>3</v>
      </c>
      <c r="C14" s="1">
        <v>0</v>
      </c>
      <c r="D14" s="1">
        <v>380.102687</v>
      </c>
      <c r="E14" s="1" t="s">
        <v>8</v>
      </c>
      <c r="F14" s="183"/>
      <c r="G14" s="171">
        <f t="shared" si="0"/>
        <v>0</v>
      </c>
      <c r="J14" s="150">
        <f>(J6+J10+J11)</f>
        <v>1.0594042857178863</v>
      </c>
      <c r="M14" s="1">
        <v>490</v>
      </c>
      <c r="N14" s="1" t="s">
        <v>3</v>
      </c>
      <c r="O14" s="1">
        <v>0</v>
      </c>
      <c r="P14" s="1">
        <v>230.24847800000001</v>
      </c>
      <c r="Q14" s="1" t="s">
        <v>8</v>
      </c>
      <c r="R14" s="185"/>
      <c r="S14" s="48">
        <f t="shared" si="1"/>
        <v>4.2403034622467773E-3</v>
      </c>
      <c r="T14" s="51" t="str">
        <f t="shared" si="2"/>
        <v>Rendah</v>
      </c>
    </row>
    <row r="15" spans="1:20" x14ac:dyDescent="0.25">
      <c r="A15" s="1">
        <v>487</v>
      </c>
      <c r="B15" s="1" t="s">
        <v>3</v>
      </c>
      <c r="C15" s="1">
        <v>0</v>
      </c>
      <c r="D15" s="1">
        <v>255.67367400000001</v>
      </c>
      <c r="E15" s="1" t="s">
        <v>8</v>
      </c>
      <c r="F15" s="183"/>
      <c r="G15" s="171">
        <f t="shared" si="0"/>
        <v>0</v>
      </c>
      <c r="M15" s="1">
        <v>491</v>
      </c>
      <c r="N15" s="1" t="s">
        <v>3</v>
      </c>
      <c r="O15" s="1">
        <v>0</v>
      </c>
      <c r="P15" s="1">
        <v>608.760178</v>
      </c>
      <c r="Q15" s="1" t="s">
        <v>8</v>
      </c>
      <c r="R15" s="185"/>
      <c r="S15" s="48">
        <f t="shared" si="1"/>
        <v>1.1211053001841621E-2</v>
      </c>
      <c r="T15" s="51" t="str">
        <f t="shared" si="2"/>
        <v>Rendah</v>
      </c>
    </row>
    <row r="16" spans="1:20" x14ac:dyDescent="0.25">
      <c r="A16" s="1">
        <v>488</v>
      </c>
      <c r="B16" s="1" t="s">
        <v>3</v>
      </c>
      <c r="C16" s="1">
        <v>0</v>
      </c>
      <c r="D16" s="1">
        <v>661.29724599999997</v>
      </c>
      <c r="E16" s="1" t="s">
        <v>8</v>
      </c>
      <c r="F16" s="183"/>
      <c r="G16" s="171">
        <f t="shared" si="0"/>
        <v>0</v>
      </c>
      <c r="M16" s="1">
        <v>492</v>
      </c>
      <c r="N16" s="1" t="s">
        <v>3</v>
      </c>
      <c r="O16" s="1">
        <v>0</v>
      </c>
      <c r="P16" s="1">
        <v>123.353741</v>
      </c>
      <c r="Q16" s="1" t="s">
        <v>8</v>
      </c>
      <c r="R16" s="185"/>
      <c r="S16" s="48">
        <f t="shared" si="1"/>
        <v>2.2717079373848988E-3</v>
      </c>
      <c r="T16" s="51" t="str">
        <f t="shared" si="2"/>
        <v>Rendah</v>
      </c>
    </row>
    <row r="17" spans="1:20" x14ac:dyDescent="0.25">
      <c r="A17" s="1">
        <v>489</v>
      </c>
      <c r="B17" s="1" t="s">
        <v>3</v>
      </c>
      <c r="C17" s="1">
        <v>0</v>
      </c>
      <c r="D17" s="1">
        <v>405.84758599999998</v>
      </c>
      <c r="E17" s="1" t="s">
        <v>8</v>
      </c>
      <c r="F17" s="183"/>
      <c r="G17" s="171">
        <f t="shared" si="0"/>
        <v>0</v>
      </c>
      <c r="M17" s="1">
        <v>494</v>
      </c>
      <c r="N17" s="1" t="s">
        <v>3</v>
      </c>
      <c r="O17" s="1">
        <v>0</v>
      </c>
      <c r="P17" s="1">
        <v>285.75326000000001</v>
      </c>
      <c r="Q17" s="1" t="s">
        <v>8</v>
      </c>
      <c r="R17" s="185"/>
      <c r="S17" s="48">
        <f t="shared" si="1"/>
        <v>5.2624909760589323E-3</v>
      </c>
      <c r="T17" s="51" t="str">
        <f t="shared" si="2"/>
        <v>Rendah</v>
      </c>
    </row>
    <row r="18" spans="1:20" x14ac:dyDescent="0.25">
      <c r="A18" s="1">
        <v>490</v>
      </c>
      <c r="B18" s="1" t="s">
        <v>3</v>
      </c>
      <c r="C18" s="1">
        <v>0</v>
      </c>
      <c r="D18" s="1">
        <v>230.24847800000001</v>
      </c>
      <c r="E18" s="1" t="s">
        <v>8</v>
      </c>
      <c r="F18" s="183"/>
      <c r="G18" s="171">
        <f t="shared" si="0"/>
        <v>0</v>
      </c>
      <c r="M18" s="1">
        <v>495</v>
      </c>
      <c r="N18" s="1" t="s">
        <v>3</v>
      </c>
      <c r="O18" s="1">
        <v>0</v>
      </c>
      <c r="P18" s="1">
        <v>423.42294600000002</v>
      </c>
      <c r="Q18" s="1" t="s">
        <v>8</v>
      </c>
      <c r="R18" s="185"/>
      <c r="S18" s="48">
        <f t="shared" si="1"/>
        <v>7.7978443093922652E-3</v>
      </c>
      <c r="T18" s="51" t="str">
        <f t="shared" si="2"/>
        <v>Rendah</v>
      </c>
    </row>
    <row r="19" spans="1:20" x14ac:dyDescent="0.25">
      <c r="A19" s="1">
        <v>491</v>
      </c>
      <c r="B19" s="1" t="s">
        <v>3</v>
      </c>
      <c r="C19" s="1">
        <v>0</v>
      </c>
      <c r="D19" s="1">
        <v>608.760178</v>
      </c>
      <c r="E19" s="1" t="s">
        <v>8</v>
      </c>
      <c r="F19" s="183"/>
      <c r="G19" s="171">
        <f t="shared" si="0"/>
        <v>0</v>
      </c>
      <c r="M19" s="1">
        <v>496</v>
      </c>
      <c r="N19" s="1" t="s">
        <v>3</v>
      </c>
      <c r="O19" s="1">
        <v>0</v>
      </c>
      <c r="P19" s="1">
        <v>300.28481900000003</v>
      </c>
      <c r="Q19" s="1" t="s">
        <v>8</v>
      </c>
      <c r="R19" s="185"/>
      <c r="S19" s="48">
        <f t="shared" si="1"/>
        <v>5.5301071639042359E-3</v>
      </c>
      <c r="T19" s="51" t="str">
        <f t="shared" si="2"/>
        <v>Rendah</v>
      </c>
    </row>
    <row r="20" spans="1:20" x14ac:dyDescent="0.25">
      <c r="A20" s="1">
        <v>492</v>
      </c>
      <c r="B20" s="1" t="s">
        <v>3</v>
      </c>
      <c r="C20" s="1">
        <v>0</v>
      </c>
      <c r="D20" s="1">
        <v>123.353741</v>
      </c>
      <c r="E20" s="1" t="s">
        <v>8</v>
      </c>
      <c r="F20" s="183"/>
      <c r="G20" s="171">
        <f t="shared" si="0"/>
        <v>0</v>
      </c>
      <c r="M20" s="1">
        <v>498</v>
      </c>
      <c r="N20" s="1" t="s">
        <v>3</v>
      </c>
      <c r="O20" s="1">
        <v>0</v>
      </c>
      <c r="P20" s="1">
        <v>709.24725999999998</v>
      </c>
      <c r="Q20" s="1" t="s">
        <v>8</v>
      </c>
      <c r="R20" s="185"/>
      <c r="S20" s="48">
        <f t="shared" si="1"/>
        <v>1.3061643830570902E-2</v>
      </c>
      <c r="T20" s="51" t="str">
        <f t="shared" si="2"/>
        <v>Sedang</v>
      </c>
    </row>
    <row r="21" spans="1:20" x14ac:dyDescent="0.25">
      <c r="A21" s="1">
        <v>494</v>
      </c>
      <c r="B21" s="1" t="s">
        <v>3</v>
      </c>
      <c r="C21" s="1">
        <v>0</v>
      </c>
      <c r="D21" s="1">
        <v>285.75326000000001</v>
      </c>
      <c r="E21" s="1" t="s">
        <v>8</v>
      </c>
      <c r="F21" s="183"/>
      <c r="G21" s="171">
        <f t="shared" si="0"/>
        <v>0</v>
      </c>
      <c r="M21" s="1">
        <v>499</v>
      </c>
      <c r="N21" s="1" t="s">
        <v>3</v>
      </c>
      <c r="O21" s="1">
        <v>0</v>
      </c>
      <c r="P21" s="1">
        <v>218.44801799999999</v>
      </c>
      <c r="Q21" s="1" t="s">
        <v>8</v>
      </c>
      <c r="R21" s="185"/>
      <c r="S21" s="48">
        <f t="shared" si="1"/>
        <v>4.0229837569060768E-3</v>
      </c>
      <c r="T21" s="51" t="str">
        <f t="shared" si="2"/>
        <v>Rendah</v>
      </c>
    </row>
    <row r="22" spans="1:20" x14ac:dyDescent="0.25">
      <c r="A22" s="1">
        <v>495</v>
      </c>
      <c r="B22" s="1" t="s">
        <v>3</v>
      </c>
      <c r="C22" s="1">
        <v>0</v>
      </c>
      <c r="D22" s="1">
        <v>423.42294600000002</v>
      </c>
      <c r="E22" s="1" t="s">
        <v>8</v>
      </c>
      <c r="F22" s="183"/>
      <c r="G22" s="171">
        <f t="shared" si="0"/>
        <v>0</v>
      </c>
      <c r="M22" s="1">
        <v>500</v>
      </c>
      <c r="N22" s="1" t="s">
        <v>3</v>
      </c>
      <c r="O22" s="1">
        <v>0</v>
      </c>
      <c r="P22" s="1">
        <v>674.83123899999998</v>
      </c>
      <c r="Q22" s="1" t="s">
        <v>8</v>
      </c>
      <c r="R22" s="185"/>
      <c r="S22" s="48">
        <f t="shared" si="1"/>
        <v>1.2427831289134437E-2</v>
      </c>
      <c r="T22" s="51" t="str">
        <f t="shared" si="2"/>
        <v>Sedang</v>
      </c>
    </row>
    <row r="23" spans="1:20" x14ac:dyDescent="0.25">
      <c r="A23" s="1">
        <v>496</v>
      </c>
      <c r="B23" s="1" t="s">
        <v>3</v>
      </c>
      <c r="C23" s="1">
        <v>0</v>
      </c>
      <c r="D23" s="1">
        <v>300.28481900000003</v>
      </c>
      <c r="E23" s="1" t="s">
        <v>8</v>
      </c>
      <c r="F23" s="183"/>
      <c r="G23" s="171">
        <f t="shared" si="0"/>
        <v>0</v>
      </c>
      <c r="M23" s="1">
        <v>505</v>
      </c>
      <c r="N23" s="1" t="s">
        <v>3</v>
      </c>
      <c r="O23" s="1">
        <v>0</v>
      </c>
      <c r="P23" s="1">
        <v>189.38218699999999</v>
      </c>
      <c r="Q23" s="1" t="s">
        <v>8</v>
      </c>
      <c r="R23" s="185"/>
      <c r="S23" s="48">
        <f t="shared" si="1"/>
        <v>3.4877014180478821E-3</v>
      </c>
      <c r="T23" s="51" t="str">
        <f t="shared" si="2"/>
        <v>Rendah</v>
      </c>
    </row>
    <row r="24" spans="1:20" x14ac:dyDescent="0.25">
      <c r="A24" s="1">
        <v>498</v>
      </c>
      <c r="B24" s="1" t="s">
        <v>3</v>
      </c>
      <c r="C24" s="1">
        <v>0</v>
      </c>
      <c r="D24" s="1">
        <v>709.24725999999998</v>
      </c>
      <c r="E24" s="1" t="s">
        <v>8</v>
      </c>
      <c r="F24" s="183"/>
      <c r="G24" s="171">
        <f t="shared" si="0"/>
        <v>0</v>
      </c>
      <c r="M24" s="1">
        <v>508</v>
      </c>
      <c r="N24" s="1" t="s">
        <v>3</v>
      </c>
      <c r="O24" s="1">
        <v>0</v>
      </c>
      <c r="P24" s="1">
        <v>494.77165500000001</v>
      </c>
      <c r="Q24" s="1" t="s">
        <v>8</v>
      </c>
      <c r="R24" s="185"/>
      <c r="S24" s="48">
        <f t="shared" si="1"/>
        <v>9.1118168508287287E-3</v>
      </c>
      <c r="T24" s="51" t="str">
        <f t="shared" si="2"/>
        <v>Rendah</v>
      </c>
    </row>
    <row r="25" spans="1:20" x14ac:dyDescent="0.25">
      <c r="A25" s="1">
        <v>499</v>
      </c>
      <c r="B25" s="1" t="s">
        <v>3</v>
      </c>
      <c r="C25" s="1">
        <v>0</v>
      </c>
      <c r="D25" s="1">
        <v>218.44801799999999</v>
      </c>
      <c r="E25" s="1" t="s">
        <v>8</v>
      </c>
      <c r="F25" s="183"/>
      <c r="G25" s="171">
        <f t="shared" si="0"/>
        <v>0</v>
      </c>
      <c r="M25" s="1">
        <v>510</v>
      </c>
      <c r="N25" s="1" t="s">
        <v>3</v>
      </c>
      <c r="O25" s="1">
        <v>0</v>
      </c>
      <c r="P25" s="1">
        <v>85.669904000000002</v>
      </c>
      <c r="Q25" s="1" t="s">
        <v>8</v>
      </c>
      <c r="R25" s="185"/>
      <c r="S25" s="48">
        <f t="shared" si="1"/>
        <v>1.5777146224677716E-3</v>
      </c>
      <c r="T25" s="51" t="str">
        <f t="shared" si="2"/>
        <v>Rendah</v>
      </c>
    </row>
    <row r="26" spans="1:20" x14ac:dyDescent="0.25">
      <c r="A26" s="1">
        <v>500</v>
      </c>
      <c r="B26" s="1" t="s">
        <v>3</v>
      </c>
      <c r="C26" s="1">
        <v>0</v>
      </c>
      <c r="D26" s="1">
        <v>674.83123899999998</v>
      </c>
      <c r="E26" s="1" t="s">
        <v>8</v>
      </c>
      <c r="F26" s="183"/>
      <c r="G26" s="171">
        <f t="shared" si="0"/>
        <v>0</v>
      </c>
      <c r="M26" s="1">
        <v>512</v>
      </c>
      <c r="N26" s="1" t="s">
        <v>3</v>
      </c>
      <c r="O26" s="1">
        <v>0</v>
      </c>
      <c r="P26" s="1">
        <v>555.25914699999998</v>
      </c>
      <c r="Q26" s="1" t="s">
        <v>8</v>
      </c>
      <c r="R26" s="185"/>
      <c r="S26" s="48">
        <f t="shared" si="1"/>
        <v>1.0225766979742174E-2</v>
      </c>
      <c r="T26" s="51" t="str">
        <f t="shared" si="2"/>
        <v>Rendah</v>
      </c>
    </row>
    <row r="27" spans="1:20" x14ac:dyDescent="0.25">
      <c r="A27" s="1">
        <v>505</v>
      </c>
      <c r="B27" s="1" t="s">
        <v>3</v>
      </c>
      <c r="C27" s="1">
        <v>0</v>
      </c>
      <c r="D27" s="1">
        <v>189.38218699999999</v>
      </c>
      <c r="E27" s="1" t="s">
        <v>8</v>
      </c>
      <c r="F27" s="183"/>
      <c r="G27" s="171">
        <f t="shared" si="0"/>
        <v>0</v>
      </c>
      <c r="M27" s="1">
        <v>514</v>
      </c>
      <c r="N27" s="1" t="s">
        <v>3</v>
      </c>
      <c r="O27" s="1">
        <v>0</v>
      </c>
      <c r="P27" s="1">
        <v>262.926153</v>
      </c>
      <c r="Q27" s="1" t="s">
        <v>8</v>
      </c>
      <c r="R27" s="185"/>
      <c r="S27" s="48">
        <f t="shared" si="1"/>
        <v>4.8421022651933699E-3</v>
      </c>
      <c r="T27" s="51" t="str">
        <f t="shared" si="2"/>
        <v>Rendah</v>
      </c>
    </row>
    <row r="28" spans="1:20" x14ac:dyDescent="0.25">
      <c r="A28" s="1">
        <v>508</v>
      </c>
      <c r="B28" s="1" t="s">
        <v>3</v>
      </c>
      <c r="C28" s="1">
        <v>0</v>
      </c>
      <c r="D28" s="1">
        <v>494.77165500000001</v>
      </c>
      <c r="E28" s="1" t="s">
        <v>8</v>
      </c>
      <c r="F28" s="183"/>
      <c r="G28" s="171">
        <f t="shared" si="0"/>
        <v>0</v>
      </c>
      <c r="M28" s="1">
        <v>515</v>
      </c>
      <c r="N28" s="1" t="s">
        <v>3</v>
      </c>
      <c r="O28" s="1">
        <v>0</v>
      </c>
      <c r="P28" s="1">
        <v>257.07936699999999</v>
      </c>
      <c r="Q28" s="1" t="s">
        <v>8</v>
      </c>
      <c r="R28" s="185"/>
      <c r="S28" s="48">
        <f t="shared" si="1"/>
        <v>4.7344266482504602E-3</v>
      </c>
      <c r="T28" s="51" t="str">
        <f t="shared" si="2"/>
        <v>Rendah</v>
      </c>
    </row>
    <row r="29" spans="1:20" x14ac:dyDescent="0.25">
      <c r="A29" s="1">
        <v>510</v>
      </c>
      <c r="B29" s="1" t="s">
        <v>3</v>
      </c>
      <c r="C29" s="1">
        <v>0</v>
      </c>
      <c r="D29" s="1">
        <v>85.669904000000002</v>
      </c>
      <c r="E29" s="1" t="s">
        <v>8</v>
      </c>
      <c r="F29" s="183"/>
      <c r="G29" s="171">
        <f t="shared" si="0"/>
        <v>0</v>
      </c>
      <c r="M29" s="1">
        <v>516</v>
      </c>
      <c r="N29" s="1" t="s">
        <v>3</v>
      </c>
      <c r="O29" s="1">
        <v>0</v>
      </c>
      <c r="P29" s="1">
        <v>233.49061</v>
      </c>
      <c r="Q29" s="1" t="s">
        <v>8</v>
      </c>
      <c r="R29" s="185"/>
      <c r="S29" s="48">
        <f t="shared" si="1"/>
        <v>4.3000112338858199E-3</v>
      </c>
      <c r="T29" s="51" t="str">
        <f t="shared" si="2"/>
        <v>Rendah</v>
      </c>
    </row>
    <row r="30" spans="1:20" x14ac:dyDescent="0.25">
      <c r="A30" s="1">
        <v>512</v>
      </c>
      <c r="B30" s="1" t="s">
        <v>3</v>
      </c>
      <c r="C30" s="1">
        <v>0</v>
      </c>
      <c r="D30" s="1">
        <v>555.25914699999998</v>
      </c>
      <c r="E30" s="1" t="s">
        <v>8</v>
      </c>
      <c r="F30" s="183"/>
      <c r="G30" s="171">
        <f t="shared" si="0"/>
        <v>0</v>
      </c>
      <c r="M30" s="1">
        <v>517</v>
      </c>
      <c r="N30" s="1" t="s">
        <v>3</v>
      </c>
      <c r="O30" s="1">
        <v>0</v>
      </c>
      <c r="P30" s="1">
        <v>125.7563</v>
      </c>
      <c r="Q30" s="1" t="s">
        <v>8</v>
      </c>
      <c r="R30" s="185"/>
      <c r="S30" s="48">
        <f t="shared" si="1"/>
        <v>2.3159539594843461E-3</v>
      </c>
      <c r="T30" s="51" t="str">
        <f t="shared" si="2"/>
        <v>Rendah</v>
      </c>
    </row>
    <row r="31" spans="1:20" x14ac:dyDescent="0.25">
      <c r="A31" s="1">
        <v>514</v>
      </c>
      <c r="B31" s="1" t="s">
        <v>3</v>
      </c>
      <c r="C31" s="1">
        <v>0</v>
      </c>
      <c r="D31" s="1">
        <v>262.926153</v>
      </c>
      <c r="E31" s="1" t="s">
        <v>8</v>
      </c>
      <c r="F31" s="183"/>
      <c r="G31" s="171">
        <f t="shared" si="0"/>
        <v>0</v>
      </c>
      <c r="M31" s="1">
        <v>520</v>
      </c>
      <c r="N31" s="1" t="s">
        <v>3</v>
      </c>
      <c r="O31" s="1">
        <v>0</v>
      </c>
      <c r="P31" s="1">
        <v>260.809213</v>
      </c>
      <c r="Q31" s="1" t="s">
        <v>8</v>
      </c>
      <c r="R31" s="185"/>
      <c r="S31" s="48">
        <f t="shared" si="1"/>
        <v>4.8031162615101292E-3</v>
      </c>
      <c r="T31" s="51" t="str">
        <f t="shared" si="2"/>
        <v>Rendah</v>
      </c>
    </row>
    <row r="32" spans="1:20" x14ac:dyDescent="0.25">
      <c r="A32" s="1">
        <v>515</v>
      </c>
      <c r="B32" s="1" t="s">
        <v>3</v>
      </c>
      <c r="C32" s="1">
        <v>0</v>
      </c>
      <c r="D32" s="1">
        <v>257.07936699999999</v>
      </c>
      <c r="E32" s="1" t="s">
        <v>8</v>
      </c>
      <c r="F32" s="183"/>
      <c r="G32" s="171">
        <f t="shared" si="0"/>
        <v>0</v>
      </c>
      <c r="M32" s="1">
        <v>521</v>
      </c>
      <c r="N32" s="1" t="s">
        <v>3</v>
      </c>
      <c r="O32" s="1">
        <v>0</v>
      </c>
      <c r="P32" s="1">
        <v>134.08965000000001</v>
      </c>
      <c r="Q32" s="1" t="s">
        <v>8</v>
      </c>
      <c r="R32" s="185"/>
      <c r="S32" s="48">
        <f t="shared" si="1"/>
        <v>2.4694226519337017E-3</v>
      </c>
      <c r="T32" s="51" t="str">
        <f t="shared" si="2"/>
        <v>Rendah</v>
      </c>
    </row>
    <row r="33" spans="1:20" x14ac:dyDescent="0.25">
      <c r="A33" s="1">
        <v>516</v>
      </c>
      <c r="B33" s="1" t="s">
        <v>3</v>
      </c>
      <c r="C33" s="1">
        <v>0</v>
      </c>
      <c r="D33" s="1">
        <v>233.49061</v>
      </c>
      <c r="E33" s="1" t="s">
        <v>8</v>
      </c>
      <c r="F33" s="183"/>
      <c r="G33" s="171">
        <f t="shared" si="0"/>
        <v>0</v>
      </c>
      <c r="M33" s="1">
        <v>523</v>
      </c>
      <c r="N33" s="1" t="s">
        <v>3</v>
      </c>
      <c r="O33" s="1">
        <v>0</v>
      </c>
      <c r="P33" s="1">
        <v>402.30360200000001</v>
      </c>
      <c r="Q33" s="1" t="s">
        <v>8</v>
      </c>
      <c r="R33" s="185"/>
      <c r="S33" s="48">
        <f t="shared" si="1"/>
        <v>7.4089061141804791E-3</v>
      </c>
      <c r="T33" s="51" t="str">
        <f t="shared" si="2"/>
        <v>Rendah</v>
      </c>
    </row>
    <row r="34" spans="1:20" x14ac:dyDescent="0.25">
      <c r="A34" s="1">
        <v>517</v>
      </c>
      <c r="B34" s="1" t="s">
        <v>3</v>
      </c>
      <c r="C34" s="1">
        <v>0</v>
      </c>
      <c r="D34" s="1">
        <v>125.7563</v>
      </c>
      <c r="E34" s="1" t="s">
        <v>8</v>
      </c>
      <c r="F34" s="183"/>
      <c r="G34" s="171">
        <f t="shared" si="0"/>
        <v>0</v>
      </c>
      <c r="M34" s="1">
        <v>524</v>
      </c>
      <c r="N34" s="1" t="s">
        <v>3</v>
      </c>
      <c r="O34" s="1">
        <v>0</v>
      </c>
      <c r="P34" s="1">
        <v>691.61064599999997</v>
      </c>
      <c r="Q34" s="1" t="s">
        <v>8</v>
      </c>
      <c r="R34" s="185"/>
      <c r="S34" s="48">
        <f>P34/R$4</f>
        <v>1.2736844309392264E-2</v>
      </c>
      <c r="T34" s="51" t="str">
        <f t="shared" si="2"/>
        <v>Sedang</v>
      </c>
    </row>
    <row r="35" spans="1:20" x14ac:dyDescent="0.25">
      <c r="A35" s="1">
        <v>520</v>
      </c>
      <c r="B35" s="1" t="s">
        <v>3</v>
      </c>
      <c r="C35" s="1">
        <v>0</v>
      </c>
      <c r="D35" s="1">
        <v>260.809213</v>
      </c>
      <c r="E35" s="1" t="s">
        <v>8</v>
      </c>
      <c r="F35" s="183"/>
      <c r="G35" s="171">
        <f t="shared" si="0"/>
        <v>0</v>
      </c>
      <c r="M35" s="1">
        <v>525</v>
      </c>
      <c r="N35" s="1" t="s">
        <v>3</v>
      </c>
      <c r="O35" s="1">
        <v>0</v>
      </c>
      <c r="P35" s="1">
        <v>595.01127099999997</v>
      </c>
      <c r="Q35" s="1" t="s">
        <v>8</v>
      </c>
      <c r="R35" s="185"/>
      <c r="S35" s="48">
        <f t="shared" si="1"/>
        <v>1.09578502946593E-2</v>
      </c>
      <c r="T35" s="51" t="str">
        <f t="shared" si="2"/>
        <v>Rendah</v>
      </c>
    </row>
    <row r="36" spans="1:20" x14ac:dyDescent="0.25">
      <c r="A36" s="1">
        <v>521</v>
      </c>
      <c r="B36" s="1" t="s">
        <v>3</v>
      </c>
      <c r="C36" s="1">
        <v>0</v>
      </c>
      <c r="D36" s="1">
        <v>134.08965000000001</v>
      </c>
      <c r="E36" s="1" t="s">
        <v>8</v>
      </c>
      <c r="F36" s="183"/>
      <c r="G36" s="171">
        <f t="shared" si="0"/>
        <v>0</v>
      </c>
      <c r="M36" s="1">
        <v>534</v>
      </c>
      <c r="N36" s="1" t="s">
        <v>3</v>
      </c>
      <c r="O36" s="1">
        <v>0</v>
      </c>
      <c r="P36" s="1">
        <v>996.34950900000001</v>
      </c>
      <c r="Q36" s="1" t="s">
        <v>8</v>
      </c>
      <c r="R36" s="186">
        <v>24255</v>
      </c>
      <c r="S36" s="48">
        <f>P36/R$36</f>
        <v>4.1078107977736547E-2</v>
      </c>
      <c r="T36" s="51" t="str">
        <f t="shared" si="2"/>
        <v>Tinggi</v>
      </c>
    </row>
    <row r="37" spans="1:20" x14ac:dyDescent="0.25">
      <c r="A37" s="1">
        <v>523</v>
      </c>
      <c r="B37" s="1" t="s">
        <v>3</v>
      </c>
      <c r="C37" s="1">
        <v>0</v>
      </c>
      <c r="D37" s="1">
        <v>402.30360200000001</v>
      </c>
      <c r="E37" s="1" t="s">
        <v>8</v>
      </c>
      <c r="F37" s="183"/>
      <c r="G37" s="171">
        <f t="shared" si="0"/>
        <v>0</v>
      </c>
      <c r="M37" s="1">
        <v>535</v>
      </c>
      <c r="N37" s="1" t="s">
        <v>3</v>
      </c>
      <c r="O37" s="1">
        <v>0</v>
      </c>
      <c r="P37" s="1">
        <v>792.70571800000005</v>
      </c>
      <c r="Q37" s="1" t="s">
        <v>8</v>
      </c>
      <c r="R37" s="186"/>
      <c r="S37" s="48">
        <f t="shared" ref="S37:S54" si="3">P37/R$36</f>
        <v>3.2682156998556998E-2</v>
      </c>
      <c r="T37" s="51" t="str">
        <f t="shared" si="2"/>
        <v>Tinggi</v>
      </c>
    </row>
    <row r="38" spans="1:20" x14ac:dyDescent="0.25">
      <c r="A38" s="1">
        <v>524</v>
      </c>
      <c r="B38" s="1" t="s">
        <v>3</v>
      </c>
      <c r="C38" s="1">
        <v>0</v>
      </c>
      <c r="D38" s="1">
        <v>691.61064599999997</v>
      </c>
      <c r="E38" s="1" t="s">
        <v>8</v>
      </c>
      <c r="F38" s="183"/>
      <c r="G38" s="171">
        <f t="shared" si="0"/>
        <v>0</v>
      </c>
      <c r="M38" s="1">
        <v>537</v>
      </c>
      <c r="N38" s="1" t="s">
        <v>3</v>
      </c>
      <c r="O38" s="1">
        <v>0</v>
      </c>
      <c r="P38" s="1">
        <v>384.02644600000002</v>
      </c>
      <c r="Q38" s="1" t="s">
        <v>8</v>
      </c>
      <c r="R38" s="186"/>
      <c r="S38" s="48">
        <f t="shared" si="3"/>
        <v>1.5832877592249023E-2</v>
      </c>
      <c r="T38" s="51" t="str">
        <f t="shared" si="2"/>
        <v>Sedang</v>
      </c>
    </row>
    <row r="39" spans="1:20" x14ac:dyDescent="0.25">
      <c r="A39" s="1">
        <v>525</v>
      </c>
      <c r="B39" s="1" t="s">
        <v>3</v>
      </c>
      <c r="C39" s="1">
        <v>0</v>
      </c>
      <c r="D39" s="1">
        <v>595.01127099999997</v>
      </c>
      <c r="E39" s="1" t="s">
        <v>8</v>
      </c>
      <c r="F39" s="183"/>
      <c r="G39" s="171">
        <f t="shared" si="0"/>
        <v>0</v>
      </c>
      <c r="M39" s="1">
        <v>538</v>
      </c>
      <c r="N39" s="1" t="s">
        <v>3</v>
      </c>
      <c r="O39" s="1">
        <v>0</v>
      </c>
      <c r="P39" s="1">
        <v>82.415038999999993</v>
      </c>
      <c r="Q39" s="1" t="s">
        <v>8</v>
      </c>
      <c r="R39" s="186"/>
      <c r="S39" s="48">
        <f t="shared" si="3"/>
        <v>3.3978577200577198E-3</v>
      </c>
      <c r="T39" s="51" t="str">
        <f t="shared" si="2"/>
        <v>Rendah</v>
      </c>
    </row>
    <row r="40" spans="1:20" x14ac:dyDescent="0.25">
      <c r="A40" s="1">
        <v>534</v>
      </c>
      <c r="B40" s="1" t="s">
        <v>3</v>
      </c>
      <c r="C40" s="1">
        <v>0</v>
      </c>
      <c r="D40" s="1">
        <v>996.34950900000001</v>
      </c>
      <c r="E40" s="1" t="s">
        <v>8</v>
      </c>
      <c r="F40" s="183"/>
      <c r="G40" s="171">
        <f t="shared" si="0"/>
        <v>0</v>
      </c>
      <c r="M40" s="1">
        <v>539</v>
      </c>
      <c r="N40" s="1" t="s">
        <v>3</v>
      </c>
      <c r="O40" s="1">
        <v>0</v>
      </c>
      <c r="P40" s="1">
        <v>335.943422</v>
      </c>
      <c r="Q40" s="1" t="s">
        <v>8</v>
      </c>
      <c r="R40" s="186"/>
      <c r="S40" s="48">
        <f t="shared" si="3"/>
        <v>1.3850481220366934E-2</v>
      </c>
      <c r="T40" s="51" t="str">
        <f t="shared" si="2"/>
        <v>Sedang</v>
      </c>
    </row>
    <row r="41" spans="1:20" x14ac:dyDescent="0.25">
      <c r="A41" s="1">
        <v>535</v>
      </c>
      <c r="B41" s="1" t="s">
        <v>3</v>
      </c>
      <c r="C41" s="1">
        <v>0</v>
      </c>
      <c r="D41" s="1">
        <v>792.70571800000005</v>
      </c>
      <c r="E41" s="1" t="s">
        <v>8</v>
      </c>
      <c r="F41" s="183"/>
      <c r="G41" s="171">
        <f t="shared" si="0"/>
        <v>0</v>
      </c>
      <c r="M41" s="1">
        <v>540</v>
      </c>
      <c r="N41" s="1" t="s">
        <v>3</v>
      </c>
      <c r="O41" s="1">
        <v>0</v>
      </c>
      <c r="P41" s="1">
        <v>499.59147300000001</v>
      </c>
      <c r="Q41" s="1" t="s">
        <v>8</v>
      </c>
      <c r="R41" s="186"/>
      <c r="S41" s="48">
        <f t="shared" si="3"/>
        <v>2.059746332714904E-2</v>
      </c>
      <c r="T41" s="51" t="str">
        <f t="shared" si="2"/>
        <v>Sedang</v>
      </c>
    </row>
    <row r="42" spans="1:20" x14ac:dyDescent="0.25">
      <c r="A42" s="1">
        <v>537</v>
      </c>
      <c r="B42" s="1" t="s">
        <v>3</v>
      </c>
      <c r="C42" s="1">
        <v>0</v>
      </c>
      <c r="D42" s="1">
        <v>384.02644600000002</v>
      </c>
      <c r="E42" s="1" t="s">
        <v>8</v>
      </c>
      <c r="F42" s="183"/>
      <c r="G42" s="171">
        <f t="shared" si="0"/>
        <v>0</v>
      </c>
      <c r="M42" s="1">
        <v>541</v>
      </c>
      <c r="N42" s="1" t="s">
        <v>3</v>
      </c>
      <c r="O42" s="1">
        <v>0</v>
      </c>
      <c r="P42" s="1">
        <v>276.00861600000002</v>
      </c>
      <c r="Q42" s="1" t="s">
        <v>8</v>
      </c>
      <c r="R42" s="186"/>
      <c r="S42" s="48">
        <f t="shared" si="3"/>
        <v>1.1379452319109463E-2</v>
      </c>
      <c r="T42" s="51" t="str">
        <f t="shared" si="2"/>
        <v>Rendah</v>
      </c>
    </row>
    <row r="43" spans="1:20" x14ac:dyDescent="0.25">
      <c r="A43" s="1">
        <v>538</v>
      </c>
      <c r="B43" s="1" t="s">
        <v>3</v>
      </c>
      <c r="C43" s="1">
        <v>0</v>
      </c>
      <c r="D43" s="1">
        <v>82.415038999999993</v>
      </c>
      <c r="E43" s="1" t="s">
        <v>8</v>
      </c>
      <c r="F43" s="183"/>
      <c r="G43" s="171">
        <f t="shared" si="0"/>
        <v>0</v>
      </c>
      <c r="M43" s="1">
        <v>543</v>
      </c>
      <c r="N43" s="1" t="s">
        <v>3</v>
      </c>
      <c r="O43" s="1">
        <v>0</v>
      </c>
      <c r="P43" s="1">
        <v>217.438726</v>
      </c>
      <c r="Q43" s="1" t="s">
        <v>8</v>
      </c>
      <c r="R43" s="186"/>
      <c r="S43" s="48">
        <f t="shared" si="3"/>
        <v>8.9646970109255823E-3</v>
      </c>
      <c r="T43" s="51" t="str">
        <f t="shared" si="2"/>
        <v>Rendah</v>
      </c>
    </row>
    <row r="44" spans="1:20" x14ac:dyDescent="0.25">
      <c r="A44" s="1">
        <v>539</v>
      </c>
      <c r="B44" s="1" t="s">
        <v>3</v>
      </c>
      <c r="C44" s="1">
        <v>0</v>
      </c>
      <c r="D44" s="1">
        <v>335.943422</v>
      </c>
      <c r="E44" s="1" t="s">
        <v>8</v>
      </c>
      <c r="F44" s="183"/>
      <c r="G44" s="171">
        <f t="shared" si="0"/>
        <v>0</v>
      </c>
      <c r="M44" s="1">
        <v>544</v>
      </c>
      <c r="N44" s="1" t="s">
        <v>3</v>
      </c>
      <c r="O44" s="1">
        <v>0</v>
      </c>
      <c r="P44" s="1">
        <v>122.385577</v>
      </c>
      <c r="Q44" s="1" t="s">
        <v>8</v>
      </c>
      <c r="R44" s="186"/>
      <c r="S44" s="48">
        <f t="shared" si="3"/>
        <v>5.0457875489589776E-3</v>
      </c>
      <c r="T44" s="51" t="str">
        <f t="shared" si="2"/>
        <v>Rendah</v>
      </c>
    </row>
    <row r="45" spans="1:20" x14ac:dyDescent="0.25">
      <c r="A45" s="1">
        <v>540</v>
      </c>
      <c r="B45" s="1" t="s">
        <v>3</v>
      </c>
      <c r="C45" s="1">
        <v>0</v>
      </c>
      <c r="D45" s="1">
        <v>499.59147300000001</v>
      </c>
      <c r="E45" s="1" t="s">
        <v>8</v>
      </c>
      <c r="F45" s="183"/>
      <c r="G45" s="171">
        <f t="shared" si="0"/>
        <v>0</v>
      </c>
      <c r="M45" s="1">
        <v>545</v>
      </c>
      <c r="N45" s="1" t="s">
        <v>3</v>
      </c>
      <c r="O45" s="1">
        <v>0</v>
      </c>
      <c r="P45" s="1">
        <v>224.763834</v>
      </c>
      <c r="Q45" s="1" t="s">
        <v>8</v>
      </c>
      <c r="R45" s="186"/>
      <c r="S45" s="48">
        <f t="shared" si="3"/>
        <v>9.2667010513296233E-3</v>
      </c>
      <c r="T45" s="51" t="str">
        <f t="shared" si="2"/>
        <v>Rendah</v>
      </c>
    </row>
    <row r="46" spans="1:20" x14ac:dyDescent="0.25">
      <c r="A46" s="1">
        <v>541</v>
      </c>
      <c r="B46" s="1" t="s">
        <v>3</v>
      </c>
      <c r="C46" s="1">
        <v>0</v>
      </c>
      <c r="D46" s="1">
        <v>276.00861600000002</v>
      </c>
      <c r="E46" s="1" t="s">
        <v>8</v>
      </c>
      <c r="F46" s="183"/>
      <c r="G46" s="171">
        <f t="shared" si="0"/>
        <v>0</v>
      </c>
      <c r="M46" s="1">
        <v>546</v>
      </c>
      <c r="N46" s="1" t="s">
        <v>3</v>
      </c>
      <c r="O46" s="1">
        <v>0</v>
      </c>
      <c r="P46" s="1">
        <v>292.04247500000002</v>
      </c>
      <c r="Q46" s="1" t="s">
        <v>8</v>
      </c>
      <c r="R46" s="186"/>
      <c r="S46" s="48">
        <f t="shared" si="3"/>
        <v>1.2040506081220368E-2</v>
      </c>
      <c r="T46" s="51" t="str">
        <f t="shared" si="2"/>
        <v>Sedang</v>
      </c>
    </row>
    <row r="47" spans="1:20" x14ac:dyDescent="0.25">
      <c r="A47" s="1">
        <v>543</v>
      </c>
      <c r="B47" s="1" t="s">
        <v>3</v>
      </c>
      <c r="C47" s="1">
        <v>0</v>
      </c>
      <c r="D47" s="1">
        <v>217.438726</v>
      </c>
      <c r="E47" s="1" t="s">
        <v>8</v>
      </c>
      <c r="F47" s="183"/>
      <c r="G47" s="171">
        <f t="shared" si="0"/>
        <v>0</v>
      </c>
      <c r="M47" s="1">
        <v>547</v>
      </c>
      <c r="N47" s="1" t="s">
        <v>3</v>
      </c>
      <c r="O47" s="1">
        <v>0</v>
      </c>
      <c r="P47" s="1">
        <v>313.042461</v>
      </c>
      <c r="Q47" s="1" t="s">
        <v>8</v>
      </c>
      <c r="R47" s="186"/>
      <c r="S47" s="48">
        <f t="shared" si="3"/>
        <v>1.2906306369820656E-2</v>
      </c>
      <c r="T47" s="51" t="str">
        <f t="shared" si="2"/>
        <v>Sedang</v>
      </c>
    </row>
    <row r="48" spans="1:20" x14ac:dyDescent="0.25">
      <c r="A48" s="1">
        <v>544</v>
      </c>
      <c r="B48" s="1" t="s">
        <v>3</v>
      </c>
      <c r="C48" s="1">
        <v>0</v>
      </c>
      <c r="D48" s="1">
        <v>122.385577</v>
      </c>
      <c r="E48" s="1" t="s">
        <v>8</v>
      </c>
      <c r="F48" s="183"/>
      <c r="G48" s="171">
        <f t="shared" si="0"/>
        <v>0</v>
      </c>
      <c r="M48" s="1">
        <v>548</v>
      </c>
      <c r="N48" s="1" t="s">
        <v>3</v>
      </c>
      <c r="O48" s="1">
        <v>0</v>
      </c>
      <c r="P48" s="1">
        <v>139.92173500000001</v>
      </c>
      <c r="Q48" s="1" t="s">
        <v>8</v>
      </c>
      <c r="R48" s="186"/>
      <c r="S48" s="48">
        <f t="shared" si="3"/>
        <v>5.7687790146361577E-3</v>
      </c>
      <c r="T48" s="51" t="str">
        <f t="shared" si="2"/>
        <v>Rendah</v>
      </c>
    </row>
    <row r="49" spans="1:20" x14ac:dyDescent="0.25">
      <c r="A49" s="1">
        <v>545</v>
      </c>
      <c r="B49" s="1" t="s">
        <v>3</v>
      </c>
      <c r="C49" s="1">
        <v>0</v>
      </c>
      <c r="D49" s="1">
        <v>224.763834</v>
      </c>
      <c r="E49" s="1" t="s">
        <v>8</v>
      </c>
      <c r="F49" s="183"/>
      <c r="G49" s="171">
        <f t="shared" si="0"/>
        <v>0</v>
      </c>
      <c r="M49" s="1">
        <v>549</v>
      </c>
      <c r="N49" s="1" t="s">
        <v>3</v>
      </c>
      <c r="O49" s="1">
        <v>0</v>
      </c>
      <c r="P49" s="1">
        <v>602.894724</v>
      </c>
      <c r="Q49" s="1" t="s">
        <v>8</v>
      </c>
      <c r="R49" s="186"/>
      <c r="S49" s="48">
        <f t="shared" si="3"/>
        <v>2.4856513048855906E-2</v>
      </c>
      <c r="T49" s="51" t="str">
        <f t="shared" si="2"/>
        <v>Tinggi</v>
      </c>
    </row>
    <row r="50" spans="1:20" x14ac:dyDescent="0.25">
      <c r="A50" s="1">
        <v>546</v>
      </c>
      <c r="B50" s="1" t="s">
        <v>3</v>
      </c>
      <c r="C50" s="1">
        <v>0</v>
      </c>
      <c r="D50" s="1">
        <v>292.04247500000002</v>
      </c>
      <c r="E50" s="1" t="s">
        <v>8</v>
      </c>
      <c r="F50" s="183"/>
      <c r="G50" s="171">
        <f t="shared" si="0"/>
        <v>0</v>
      </c>
      <c r="M50" s="1">
        <v>550</v>
      </c>
      <c r="N50" s="1" t="s">
        <v>3</v>
      </c>
      <c r="O50" s="1">
        <v>0</v>
      </c>
      <c r="P50" s="1">
        <v>134.822598</v>
      </c>
      <c r="Q50" s="1" t="s">
        <v>8</v>
      </c>
      <c r="R50" s="186"/>
      <c r="S50" s="48">
        <f t="shared" si="3"/>
        <v>5.5585486703772415E-3</v>
      </c>
      <c r="T50" s="51" t="str">
        <f t="shared" si="2"/>
        <v>Rendah</v>
      </c>
    </row>
    <row r="51" spans="1:20" x14ac:dyDescent="0.25">
      <c r="A51" s="1">
        <v>547</v>
      </c>
      <c r="B51" s="1" t="s">
        <v>3</v>
      </c>
      <c r="C51" s="1">
        <v>0</v>
      </c>
      <c r="D51" s="1">
        <v>313.042461</v>
      </c>
      <c r="E51" s="1" t="s">
        <v>8</v>
      </c>
      <c r="F51" s="183"/>
      <c r="G51" s="171">
        <f t="shared" si="0"/>
        <v>0</v>
      </c>
      <c r="M51" s="1">
        <v>551</v>
      </c>
      <c r="N51" s="1" t="s">
        <v>3</v>
      </c>
      <c r="O51" s="1">
        <v>0</v>
      </c>
      <c r="P51" s="1">
        <v>144.31627</v>
      </c>
      <c r="Q51" s="1" t="s">
        <v>8</v>
      </c>
      <c r="R51" s="186"/>
      <c r="S51" s="48">
        <f t="shared" si="3"/>
        <v>5.9499595959595962E-3</v>
      </c>
      <c r="T51" s="51" t="str">
        <f t="shared" si="2"/>
        <v>Rendah</v>
      </c>
    </row>
    <row r="52" spans="1:20" x14ac:dyDescent="0.25">
      <c r="A52" s="1">
        <v>548</v>
      </c>
      <c r="B52" s="1" t="s">
        <v>3</v>
      </c>
      <c r="C52" s="1">
        <v>0</v>
      </c>
      <c r="D52" s="1">
        <v>139.92173500000001</v>
      </c>
      <c r="E52" s="1" t="s">
        <v>8</v>
      </c>
      <c r="F52" s="183"/>
      <c r="G52" s="171">
        <f t="shared" si="0"/>
        <v>0</v>
      </c>
      <c r="M52" s="1">
        <v>552</v>
      </c>
      <c r="N52" s="1" t="s">
        <v>3</v>
      </c>
      <c r="O52" s="1">
        <v>0</v>
      </c>
      <c r="P52" s="1">
        <v>136.10788299999999</v>
      </c>
      <c r="Q52" s="1" t="s">
        <v>8</v>
      </c>
      <c r="R52" s="186"/>
      <c r="S52" s="48">
        <f t="shared" si="3"/>
        <v>5.6115391877963302E-3</v>
      </c>
      <c r="T52" s="51" t="str">
        <f t="shared" si="2"/>
        <v>Rendah</v>
      </c>
    </row>
    <row r="53" spans="1:20" x14ac:dyDescent="0.25">
      <c r="A53" s="1">
        <v>549</v>
      </c>
      <c r="B53" s="1" t="s">
        <v>3</v>
      </c>
      <c r="C53" s="1">
        <v>0</v>
      </c>
      <c r="D53" s="1">
        <v>602.894724</v>
      </c>
      <c r="E53" s="1" t="s">
        <v>8</v>
      </c>
      <c r="F53" s="183"/>
      <c r="G53" s="171">
        <f t="shared" si="0"/>
        <v>0</v>
      </c>
      <c r="M53" s="1">
        <v>553</v>
      </c>
      <c r="N53" s="1" t="s">
        <v>3</v>
      </c>
      <c r="O53" s="1">
        <v>0</v>
      </c>
      <c r="P53" s="1">
        <v>125.7563</v>
      </c>
      <c r="Q53" s="1" t="s">
        <v>8</v>
      </c>
      <c r="R53" s="186"/>
      <c r="S53" s="48">
        <f t="shared" si="3"/>
        <v>5.1847577819006388E-3</v>
      </c>
      <c r="T53" s="51" t="str">
        <f t="shared" si="2"/>
        <v>Rendah</v>
      </c>
    </row>
    <row r="54" spans="1:20" x14ac:dyDescent="0.25">
      <c r="A54" s="1">
        <v>550</v>
      </c>
      <c r="B54" s="1" t="s">
        <v>3</v>
      </c>
      <c r="C54" s="1">
        <v>0</v>
      </c>
      <c r="D54" s="1">
        <v>134.822598</v>
      </c>
      <c r="E54" s="1" t="s">
        <v>8</v>
      </c>
      <c r="F54" s="183"/>
      <c r="G54" s="171">
        <f t="shared" si="0"/>
        <v>0</v>
      </c>
      <c r="M54" s="47">
        <v>554</v>
      </c>
      <c r="N54" s="47" t="s">
        <v>3</v>
      </c>
      <c r="O54" s="47">
        <v>0</v>
      </c>
      <c r="P54" s="47">
        <v>346.441665</v>
      </c>
      <c r="Q54" s="47" t="s">
        <v>8</v>
      </c>
      <c r="R54" s="186"/>
      <c r="S54" s="48">
        <f t="shared" si="3"/>
        <v>1.428330921459493E-2</v>
      </c>
      <c r="T54" s="51" t="str">
        <f t="shared" si="2"/>
        <v>Sedang</v>
      </c>
    </row>
    <row r="55" spans="1:20" x14ac:dyDescent="0.25">
      <c r="A55" s="1">
        <v>551</v>
      </c>
      <c r="B55" s="1" t="s">
        <v>3</v>
      </c>
      <c r="C55" s="1">
        <v>0</v>
      </c>
      <c r="D55" s="1">
        <v>144.31627</v>
      </c>
      <c r="E55" s="1" t="s">
        <v>8</v>
      </c>
      <c r="F55" s="183"/>
      <c r="G55" s="171">
        <f t="shared" si="0"/>
        <v>0</v>
      </c>
      <c r="M55" s="1">
        <v>556</v>
      </c>
      <c r="N55" s="1" t="s">
        <v>3</v>
      </c>
      <c r="O55" s="1">
        <v>0</v>
      </c>
      <c r="P55" s="1">
        <v>1041.6162469999999</v>
      </c>
      <c r="Q55" s="1" t="s">
        <v>8</v>
      </c>
      <c r="R55" s="187">
        <v>25531</v>
      </c>
      <c r="S55" s="48">
        <f>P55/R$55</f>
        <v>4.0798098272688099E-2</v>
      </c>
      <c r="T55" s="51" t="str">
        <f t="shared" si="2"/>
        <v>Tinggi</v>
      </c>
    </row>
    <row r="56" spans="1:20" x14ac:dyDescent="0.25">
      <c r="A56" s="1">
        <v>552</v>
      </c>
      <c r="B56" s="1" t="s">
        <v>3</v>
      </c>
      <c r="C56" s="1">
        <v>0</v>
      </c>
      <c r="D56" s="1">
        <v>136.10788299999999</v>
      </c>
      <c r="E56" s="1" t="s">
        <v>8</v>
      </c>
      <c r="F56" s="183"/>
      <c r="G56" s="171">
        <f t="shared" si="0"/>
        <v>0</v>
      </c>
      <c r="M56" s="1">
        <v>557</v>
      </c>
      <c r="N56" s="1" t="s">
        <v>3</v>
      </c>
      <c r="O56" s="1">
        <v>0</v>
      </c>
      <c r="P56" s="1">
        <v>1011.164237</v>
      </c>
      <c r="Q56" s="1" t="s">
        <v>8</v>
      </c>
      <c r="R56" s="187"/>
      <c r="S56" s="48">
        <f t="shared" ref="S56:S87" si="4">P56/R$55</f>
        <v>3.9605351807606437E-2</v>
      </c>
      <c r="T56" s="51" t="str">
        <f t="shared" si="2"/>
        <v>Tinggi</v>
      </c>
    </row>
    <row r="57" spans="1:20" x14ac:dyDescent="0.25">
      <c r="A57" s="1">
        <v>553</v>
      </c>
      <c r="B57" s="1" t="s">
        <v>3</v>
      </c>
      <c r="C57" s="1">
        <v>0</v>
      </c>
      <c r="D57" s="1">
        <v>125.7563</v>
      </c>
      <c r="E57" s="1" t="s">
        <v>8</v>
      </c>
      <c r="F57" s="183"/>
      <c r="G57" s="171">
        <f t="shared" si="0"/>
        <v>0</v>
      </c>
      <c r="M57" s="1">
        <v>558</v>
      </c>
      <c r="N57" s="1" t="s">
        <v>3</v>
      </c>
      <c r="O57" s="1">
        <v>0</v>
      </c>
      <c r="P57" s="1">
        <v>973.04672100000005</v>
      </c>
      <c r="Q57" s="1" t="s">
        <v>8</v>
      </c>
      <c r="R57" s="187"/>
      <c r="S57" s="48">
        <f t="shared" si="4"/>
        <v>3.8112362265481182E-2</v>
      </c>
      <c r="T57" s="51" t="str">
        <f t="shared" si="2"/>
        <v>Tinggi</v>
      </c>
    </row>
    <row r="58" spans="1:20" x14ac:dyDescent="0.25">
      <c r="A58" s="1">
        <v>554</v>
      </c>
      <c r="B58" s="1" t="s">
        <v>3</v>
      </c>
      <c r="C58" s="1">
        <v>0</v>
      </c>
      <c r="D58" s="1">
        <v>346.441665</v>
      </c>
      <c r="E58" s="1" t="s">
        <v>8</v>
      </c>
      <c r="F58" s="183"/>
      <c r="G58" s="171">
        <f t="shared" si="0"/>
        <v>0</v>
      </c>
      <c r="M58" s="1">
        <v>559</v>
      </c>
      <c r="N58" s="1" t="s">
        <v>3</v>
      </c>
      <c r="O58" s="1">
        <v>0</v>
      </c>
      <c r="P58" s="1">
        <v>647.98026700000003</v>
      </c>
      <c r="Q58" s="1" t="s">
        <v>8</v>
      </c>
      <c r="R58" s="187"/>
      <c r="S58" s="48">
        <f t="shared" si="4"/>
        <v>2.5380136579060752E-2</v>
      </c>
      <c r="T58" s="51" t="str">
        <f t="shared" si="2"/>
        <v>Tinggi</v>
      </c>
    </row>
    <row r="59" spans="1:20" x14ac:dyDescent="0.25">
      <c r="A59" s="1">
        <v>556</v>
      </c>
      <c r="B59" s="1" t="s">
        <v>3</v>
      </c>
      <c r="C59" s="1">
        <v>0</v>
      </c>
      <c r="D59" s="1">
        <v>1041.6162469999999</v>
      </c>
      <c r="E59" s="1" t="s">
        <v>8</v>
      </c>
      <c r="F59" s="183"/>
      <c r="G59" s="171">
        <f t="shared" si="0"/>
        <v>0</v>
      </c>
      <c r="M59" s="1">
        <v>560</v>
      </c>
      <c r="N59" s="1" t="s">
        <v>3</v>
      </c>
      <c r="O59" s="1">
        <v>0</v>
      </c>
      <c r="P59" s="1">
        <v>723.92617900000005</v>
      </c>
      <c r="Q59" s="1" t="s">
        <v>8</v>
      </c>
      <c r="R59" s="187"/>
      <c r="S59" s="48">
        <f t="shared" si="4"/>
        <v>2.8354791390858173E-2</v>
      </c>
      <c r="T59" s="51" t="str">
        <f t="shared" si="2"/>
        <v>Tinggi</v>
      </c>
    </row>
    <row r="60" spans="1:20" x14ac:dyDescent="0.25">
      <c r="A60" s="1">
        <v>557</v>
      </c>
      <c r="B60" s="1" t="s">
        <v>3</v>
      </c>
      <c r="C60" s="1">
        <v>0</v>
      </c>
      <c r="D60" s="1">
        <v>1011.164237</v>
      </c>
      <c r="E60" s="1" t="s">
        <v>8</v>
      </c>
      <c r="F60" s="183"/>
      <c r="G60" s="171">
        <f t="shared" si="0"/>
        <v>0</v>
      </c>
      <c r="M60" s="1">
        <v>561</v>
      </c>
      <c r="N60" s="1" t="s">
        <v>3</v>
      </c>
      <c r="O60" s="1">
        <v>0</v>
      </c>
      <c r="P60" s="1">
        <v>191.61104599999999</v>
      </c>
      <c r="Q60" s="1" t="s">
        <v>8</v>
      </c>
      <c r="R60" s="187"/>
      <c r="S60" s="48">
        <f t="shared" si="4"/>
        <v>7.5050348987505382E-3</v>
      </c>
      <c r="T60" s="51" t="str">
        <f t="shared" si="2"/>
        <v>Rendah</v>
      </c>
    </row>
    <row r="61" spans="1:20" x14ac:dyDescent="0.25">
      <c r="A61" s="1">
        <v>558</v>
      </c>
      <c r="B61" s="1" t="s">
        <v>3</v>
      </c>
      <c r="C61" s="1">
        <v>0</v>
      </c>
      <c r="D61" s="1">
        <v>973.04672100000005</v>
      </c>
      <c r="E61" s="1" t="s">
        <v>8</v>
      </c>
      <c r="F61" s="183"/>
      <c r="G61" s="171">
        <f t="shared" si="0"/>
        <v>0</v>
      </c>
      <c r="M61" s="1">
        <v>562</v>
      </c>
      <c r="N61" s="1" t="s">
        <v>3</v>
      </c>
      <c r="O61" s="1">
        <v>0</v>
      </c>
      <c r="P61" s="1">
        <v>405.51716399999998</v>
      </c>
      <c r="Q61" s="1" t="s">
        <v>8</v>
      </c>
      <c r="R61" s="187"/>
      <c r="S61" s="48">
        <f t="shared" si="4"/>
        <v>1.5883324742469937E-2</v>
      </c>
      <c r="T61" s="51" t="str">
        <f t="shared" si="2"/>
        <v>Sedang</v>
      </c>
    </row>
    <row r="62" spans="1:20" x14ac:dyDescent="0.25">
      <c r="A62" s="1">
        <v>559</v>
      </c>
      <c r="B62" s="1" t="s">
        <v>3</v>
      </c>
      <c r="C62" s="1">
        <v>0</v>
      </c>
      <c r="D62" s="1">
        <v>647.98026700000003</v>
      </c>
      <c r="E62" s="1" t="s">
        <v>8</v>
      </c>
      <c r="F62" s="183"/>
      <c r="G62" s="171">
        <f t="shared" si="0"/>
        <v>0</v>
      </c>
      <c r="M62" s="1">
        <v>563</v>
      </c>
      <c r="N62" s="1" t="s">
        <v>3</v>
      </c>
      <c r="O62" s="1">
        <v>0</v>
      </c>
      <c r="P62" s="1">
        <v>259.32511499999998</v>
      </c>
      <c r="Q62" s="1" t="s">
        <v>8</v>
      </c>
      <c r="R62" s="187"/>
      <c r="S62" s="48">
        <f t="shared" si="4"/>
        <v>1.0157264306137635E-2</v>
      </c>
      <c r="T62" s="51" t="str">
        <f t="shared" si="2"/>
        <v>Rendah</v>
      </c>
    </row>
    <row r="63" spans="1:20" x14ac:dyDescent="0.25">
      <c r="A63" s="1">
        <v>560</v>
      </c>
      <c r="B63" s="1" t="s">
        <v>3</v>
      </c>
      <c r="C63" s="1">
        <v>0</v>
      </c>
      <c r="D63" s="1">
        <v>723.92617900000005</v>
      </c>
      <c r="E63" s="1" t="s">
        <v>8</v>
      </c>
      <c r="F63" s="183"/>
      <c r="G63" s="171">
        <f t="shared" si="0"/>
        <v>0</v>
      </c>
      <c r="M63" s="1">
        <v>564</v>
      </c>
      <c r="N63" s="1" t="s">
        <v>3</v>
      </c>
      <c r="O63" s="1">
        <v>0</v>
      </c>
      <c r="P63" s="1">
        <v>324.799037</v>
      </c>
      <c r="Q63" s="1" t="s">
        <v>8</v>
      </c>
      <c r="R63" s="187"/>
      <c r="S63" s="48">
        <f t="shared" si="4"/>
        <v>1.272175147859465E-2</v>
      </c>
      <c r="T63" s="51" t="str">
        <f t="shared" si="2"/>
        <v>Sedang</v>
      </c>
    </row>
    <row r="64" spans="1:20" x14ac:dyDescent="0.25">
      <c r="A64" s="1">
        <v>561</v>
      </c>
      <c r="B64" s="1" t="s">
        <v>3</v>
      </c>
      <c r="C64" s="1">
        <v>0</v>
      </c>
      <c r="D64" s="1">
        <v>191.61104599999999</v>
      </c>
      <c r="E64" s="1" t="s">
        <v>8</v>
      </c>
      <c r="F64" s="183"/>
      <c r="G64" s="171">
        <f t="shared" si="0"/>
        <v>0</v>
      </c>
      <c r="M64" s="1">
        <v>565</v>
      </c>
      <c r="N64" s="1" t="s">
        <v>3</v>
      </c>
      <c r="O64" s="1">
        <v>0</v>
      </c>
      <c r="P64" s="1">
        <v>211.418329</v>
      </c>
      <c r="Q64" s="1" t="s">
        <v>8</v>
      </c>
      <c r="R64" s="187"/>
      <c r="S64" s="48">
        <f t="shared" si="4"/>
        <v>8.2808479495515251E-3</v>
      </c>
      <c r="T64" s="51" t="str">
        <f t="shared" si="2"/>
        <v>Rendah</v>
      </c>
    </row>
    <row r="65" spans="1:20" x14ac:dyDescent="0.25">
      <c r="A65" s="1">
        <v>562</v>
      </c>
      <c r="B65" s="1" t="s">
        <v>3</v>
      </c>
      <c r="C65" s="1">
        <v>0</v>
      </c>
      <c r="D65" s="1">
        <v>405.51716399999998</v>
      </c>
      <c r="E65" s="1" t="s">
        <v>8</v>
      </c>
      <c r="F65" s="183"/>
      <c r="G65" s="171">
        <f t="shared" si="0"/>
        <v>0</v>
      </c>
      <c r="M65" s="1">
        <v>566</v>
      </c>
      <c r="N65" s="1" t="s">
        <v>3</v>
      </c>
      <c r="O65" s="1">
        <v>0</v>
      </c>
      <c r="P65" s="1">
        <v>165.020579</v>
      </c>
      <c r="Q65" s="1" t="s">
        <v>8</v>
      </c>
      <c r="R65" s="187"/>
      <c r="S65" s="48">
        <f t="shared" si="4"/>
        <v>6.4635376209314166E-3</v>
      </c>
      <c r="T65" s="51" t="str">
        <f t="shared" si="2"/>
        <v>Rendah</v>
      </c>
    </row>
    <row r="66" spans="1:20" x14ac:dyDescent="0.25">
      <c r="A66" s="1">
        <v>563</v>
      </c>
      <c r="B66" s="1" t="s">
        <v>3</v>
      </c>
      <c r="C66" s="1">
        <v>0</v>
      </c>
      <c r="D66" s="1">
        <v>259.32511499999998</v>
      </c>
      <c r="E66" s="1" t="s">
        <v>8</v>
      </c>
      <c r="F66" s="183"/>
      <c r="G66" s="171">
        <f t="shared" si="0"/>
        <v>0</v>
      </c>
      <c r="M66" s="1">
        <v>567</v>
      </c>
      <c r="N66" s="1" t="s">
        <v>3</v>
      </c>
      <c r="O66" s="1">
        <v>0</v>
      </c>
      <c r="P66" s="1">
        <v>468.95255100000003</v>
      </c>
      <c r="Q66" s="1" t="s">
        <v>8</v>
      </c>
      <c r="R66" s="187"/>
      <c r="S66" s="48">
        <f t="shared" si="4"/>
        <v>1.8367966432963848E-2</v>
      </c>
      <c r="T66" s="51" t="str">
        <f t="shared" si="2"/>
        <v>Sedang</v>
      </c>
    </row>
    <row r="67" spans="1:20" x14ac:dyDescent="0.25">
      <c r="A67" s="1">
        <v>564</v>
      </c>
      <c r="B67" s="1" t="s">
        <v>3</v>
      </c>
      <c r="C67" s="1">
        <v>0</v>
      </c>
      <c r="D67" s="1">
        <v>324.799037</v>
      </c>
      <c r="E67" s="1" t="s">
        <v>8</v>
      </c>
      <c r="F67" s="183"/>
      <c r="G67" s="171">
        <f t="shared" si="0"/>
        <v>0</v>
      </c>
      <c r="M67" s="1">
        <v>568</v>
      </c>
      <c r="N67" s="1" t="s">
        <v>3</v>
      </c>
      <c r="O67" s="1">
        <v>0</v>
      </c>
      <c r="P67" s="1">
        <v>380.01903099999998</v>
      </c>
      <c r="Q67" s="1" t="s">
        <v>8</v>
      </c>
      <c r="R67" s="187"/>
      <c r="S67" s="48">
        <f t="shared" si="4"/>
        <v>1.4884612079432846E-2</v>
      </c>
      <c r="T67" s="51" t="str">
        <f t="shared" si="2"/>
        <v>Sedang</v>
      </c>
    </row>
    <row r="68" spans="1:20" x14ac:dyDescent="0.25">
      <c r="A68" s="1">
        <v>565</v>
      </c>
      <c r="B68" s="1" t="s">
        <v>3</v>
      </c>
      <c r="C68" s="1">
        <v>0</v>
      </c>
      <c r="D68" s="1">
        <v>211.418329</v>
      </c>
      <c r="E68" s="1" t="s">
        <v>8</v>
      </c>
      <c r="F68" s="183"/>
      <c r="G68" s="171">
        <f t="shared" si="0"/>
        <v>0</v>
      </c>
      <c r="M68" s="1">
        <v>569</v>
      </c>
      <c r="N68" s="1" t="s">
        <v>3</v>
      </c>
      <c r="O68" s="1">
        <v>0</v>
      </c>
      <c r="P68" s="1">
        <v>108.20334099999999</v>
      </c>
      <c r="Q68" s="1" t="s">
        <v>8</v>
      </c>
      <c r="R68" s="187"/>
      <c r="S68" s="48">
        <f t="shared" si="4"/>
        <v>4.2381160549919703E-3</v>
      </c>
      <c r="T68" s="51" t="str">
        <f t="shared" si="2"/>
        <v>Rendah</v>
      </c>
    </row>
    <row r="69" spans="1:20" x14ac:dyDescent="0.25">
      <c r="A69" s="1">
        <v>566</v>
      </c>
      <c r="B69" s="1" t="s">
        <v>3</v>
      </c>
      <c r="C69" s="1">
        <v>0</v>
      </c>
      <c r="D69" s="1">
        <v>165.020579</v>
      </c>
      <c r="E69" s="1" t="s">
        <v>8</v>
      </c>
      <c r="F69" s="183"/>
      <c r="G69" s="171">
        <f t="shared" ref="G69:G132" si="5">(F69/F$357)*100</f>
        <v>0</v>
      </c>
      <c r="M69" s="1">
        <v>570</v>
      </c>
      <c r="N69" s="1" t="s">
        <v>3</v>
      </c>
      <c r="O69" s="1">
        <v>0</v>
      </c>
      <c r="P69" s="1">
        <v>141.32462699999999</v>
      </c>
      <c r="Q69" s="1" t="s">
        <v>8</v>
      </c>
      <c r="R69" s="187"/>
      <c r="S69" s="48">
        <f t="shared" si="4"/>
        <v>5.5354129097959339E-3</v>
      </c>
      <c r="T69" s="51" t="str">
        <f t="shared" ref="T69:T118" si="6">IF(S69&gt;0.0228,"Tinggi",IF(AND(S69&gt;0.0114,S69&lt;0.0227),"Sedang",IF(AND(S69&gt;0,S69&lt;0.0113),"Rendah","Rendah")))</f>
        <v>Rendah</v>
      </c>
    </row>
    <row r="70" spans="1:20" x14ac:dyDescent="0.25">
      <c r="A70" s="1">
        <v>567</v>
      </c>
      <c r="B70" s="1" t="s">
        <v>3</v>
      </c>
      <c r="C70" s="1">
        <v>0</v>
      </c>
      <c r="D70" s="1">
        <v>468.95255100000003</v>
      </c>
      <c r="E70" s="1" t="s">
        <v>8</v>
      </c>
      <c r="F70" s="183"/>
      <c r="G70" s="171">
        <f t="shared" si="5"/>
        <v>0</v>
      </c>
      <c r="M70" s="1">
        <v>571</v>
      </c>
      <c r="N70" s="1" t="s">
        <v>3</v>
      </c>
      <c r="O70" s="1">
        <v>0</v>
      </c>
      <c r="P70" s="1">
        <v>159.21150800000001</v>
      </c>
      <c r="Q70" s="1" t="s">
        <v>8</v>
      </c>
      <c r="R70" s="187"/>
      <c r="S70" s="48">
        <f t="shared" si="4"/>
        <v>6.2360075202694768E-3</v>
      </c>
      <c r="T70" s="51" t="str">
        <f t="shared" si="6"/>
        <v>Rendah</v>
      </c>
    </row>
    <row r="71" spans="1:20" x14ac:dyDescent="0.25">
      <c r="A71" s="1">
        <v>568</v>
      </c>
      <c r="B71" s="1" t="s">
        <v>3</v>
      </c>
      <c r="C71" s="1">
        <v>0</v>
      </c>
      <c r="D71" s="1">
        <v>380.01903099999998</v>
      </c>
      <c r="E71" s="1" t="s">
        <v>8</v>
      </c>
      <c r="F71" s="183"/>
      <c r="G71" s="171">
        <f t="shared" si="5"/>
        <v>0</v>
      </c>
      <c r="M71" s="1">
        <v>572</v>
      </c>
      <c r="N71" s="1" t="s">
        <v>3</v>
      </c>
      <c r="O71" s="1">
        <v>0</v>
      </c>
      <c r="P71" s="1">
        <v>192.73286999999999</v>
      </c>
      <c r="Q71" s="1" t="s">
        <v>8</v>
      </c>
      <c r="R71" s="187"/>
      <c r="S71" s="48">
        <f t="shared" si="4"/>
        <v>7.5489745799224468E-3</v>
      </c>
      <c r="T71" s="51" t="str">
        <f t="shared" si="6"/>
        <v>Rendah</v>
      </c>
    </row>
    <row r="72" spans="1:20" x14ac:dyDescent="0.25">
      <c r="A72" s="1">
        <v>569</v>
      </c>
      <c r="B72" s="1" t="s">
        <v>3</v>
      </c>
      <c r="C72" s="1">
        <v>0</v>
      </c>
      <c r="D72" s="1">
        <v>108.20334099999999</v>
      </c>
      <c r="E72" s="1" t="s">
        <v>8</v>
      </c>
      <c r="F72" s="183"/>
      <c r="G72" s="171">
        <f t="shared" si="5"/>
        <v>0</v>
      </c>
      <c r="M72" s="1">
        <v>573</v>
      </c>
      <c r="N72" s="1" t="s">
        <v>3</v>
      </c>
      <c r="O72" s="1">
        <v>0</v>
      </c>
      <c r="P72" s="1">
        <v>287.52892700000001</v>
      </c>
      <c r="Q72" s="1" t="s">
        <v>8</v>
      </c>
      <c r="R72" s="187"/>
      <c r="S72" s="48">
        <f t="shared" si="4"/>
        <v>1.1261953194156125E-2</v>
      </c>
      <c r="T72" s="51" t="str">
        <f t="shared" si="6"/>
        <v>Rendah</v>
      </c>
    </row>
    <row r="73" spans="1:20" x14ac:dyDescent="0.25">
      <c r="A73" s="1">
        <v>570</v>
      </c>
      <c r="B73" s="1" t="s">
        <v>3</v>
      </c>
      <c r="C73" s="1">
        <v>0</v>
      </c>
      <c r="D73" s="1">
        <v>141.32462699999999</v>
      </c>
      <c r="E73" s="1" t="s">
        <v>8</v>
      </c>
      <c r="F73" s="183"/>
      <c r="G73" s="171">
        <f t="shared" si="5"/>
        <v>0</v>
      </c>
      <c r="M73" s="1">
        <v>574</v>
      </c>
      <c r="N73" s="1" t="s">
        <v>3</v>
      </c>
      <c r="O73" s="1">
        <v>0</v>
      </c>
      <c r="P73" s="1">
        <v>864.88958300000002</v>
      </c>
      <c r="Q73" s="1" t="s">
        <v>8</v>
      </c>
      <c r="R73" s="187"/>
      <c r="S73" s="48">
        <f t="shared" si="4"/>
        <v>3.3876055892836161E-2</v>
      </c>
      <c r="T73" s="51" t="str">
        <f t="shared" si="6"/>
        <v>Tinggi</v>
      </c>
    </row>
    <row r="74" spans="1:20" x14ac:dyDescent="0.25">
      <c r="A74" s="1">
        <v>571</v>
      </c>
      <c r="B74" s="1" t="s">
        <v>3</v>
      </c>
      <c r="C74" s="1">
        <v>0</v>
      </c>
      <c r="D74" s="1">
        <v>159.21150800000001</v>
      </c>
      <c r="E74" s="1" t="s">
        <v>8</v>
      </c>
      <c r="F74" s="183"/>
      <c r="G74" s="171">
        <f t="shared" si="5"/>
        <v>0</v>
      </c>
      <c r="M74" s="1">
        <v>575</v>
      </c>
      <c r="N74" s="1" t="s">
        <v>3</v>
      </c>
      <c r="O74" s="1">
        <v>0</v>
      </c>
      <c r="P74" s="1">
        <v>731.80204900000001</v>
      </c>
      <c r="Q74" s="1" t="s">
        <v>8</v>
      </c>
      <c r="R74" s="187"/>
      <c r="S74" s="48">
        <f t="shared" si="4"/>
        <v>2.8663274019819045E-2</v>
      </c>
      <c r="T74" s="51" t="str">
        <f t="shared" si="6"/>
        <v>Tinggi</v>
      </c>
    </row>
    <row r="75" spans="1:20" x14ac:dyDescent="0.25">
      <c r="A75" s="1">
        <v>572</v>
      </c>
      <c r="B75" s="1" t="s">
        <v>3</v>
      </c>
      <c r="C75" s="1">
        <v>0</v>
      </c>
      <c r="D75" s="1">
        <v>192.73286999999999</v>
      </c>
      <c r="E75" s="1" t="s">
        <v>8</v>
      </c>
      <c r="F75" s="183"/>
      <c r="G75" s="171">
        <f t="shared" si="5"/>
        <v>0</v>
      </c>
      <c r="M75" s="1">
        <v>576</v>
      </c>
      <c r="N75" s="1" t="s">
        <v>3</v>
      </c>
      <c r="O75" s="1">
        <v>0</v>
      </c>
      <c r="P75" s="1">
        <v>105.56661699999999</v>
      </c>
      <c r="Q75" s="1" t="s">
        <v>8</v>
      </c>
      <c r="R75" s="187"/>
      <c r="S75" s="48">
        <f t="shared" si="4"/>
        <v>4.1348406642904706E-3</v>
      </c>
      <c r="T75" s="51" t="str">
        <f t="shared" si="6"/>
        <v>Rendah</v>
      </c>
    </row>
    <row r="76" spans="1:20" x14ac:dyDescent="0.25">
      <c r="A76" s="1">
        <v>573</v>
      </c>
      <c r="B76" s="1" t="s">
        <v>3</v>
      </c>
      <c r="C76" s="1">
        <v>0</v>
      </c>
      <c r="D76" s="1">
        <v>287.52892700000001</v>
      </c>
      <c r="E76" s="1" t="s">
        <v>8</v>
      </c>
      <c r="F76" s="183"/>
      <c r="G76" s="171">
        <f t="shared" si="5"/>
        <v>0</v>
      </c>
      <c r="M76" s="1">
        <v>577</v>
      </c>
      <c r="N76" s="1" t="s">
        <v>3</v>
      </c>
      <c r="O76" s="1">
        <v>0</v>
      </c>
      <c r="P76" s="1">
        <v>270.54825599999998</v>
      </c>
      <c r="Q76" s="1" t="s">
        <v>8</v>
      </c>
      <c r="R76" s="187"/>
      <c r="S76" s="48">
        <f t="shared" si="4"/>
        <v>1.059685308056872E-2</v>
      </c>
      <c r="T76" s="51" t="str">
        <f t="shared" si="6"/>
        <v>Rendah</v>
      </c>
    </row>
    <row r="77" spans="1:20" x14ac:dyDescent="0.25">
      <c r="A77" s="1">
        <v>574</v>
      </c>
      <c r="B77" s="1" t="s">
        <v>3</v>
      </c>
      <c r="C77" s="1">
        <v>0</v>
      </c>
      <c r="D77" s="1">
        <v>864.88958300000002</v>
      </c>
      <c r="E77" s="1" t="s">
        <v>8</v>
      </c>
      <c r="F77" s="183"/>
      <c r="G77" s="171">
        <f t="shared" si="5"/>
        <v>0</v>
      </c>
      <c r="M77" s="1">
        <v>578</v>
      </c>
      <c r="N77" s="1" t="s">
        <v>3</v>
      </c>
      <c r="O77" s="1">
        <v>0</v>
      </c>
      <c r="P77" s="1">
        <v>1114.7087710000001</v>
      </c>
      <c r="Q77" s="1" t="s">
        <v>8</v>
      </c>
      <c r="R77" s="187"/>
      <c r="S77" s="48">
        <f t="shared" si="4"/>
        <v>4.366099138302456E-2</v>
      </c>
      <c r="T77" s="51" t="str">
        <f t="shared" si="6"/>
        <v>Tinggi</v>
      </c>
    </row>
    <row r="78" spans="1:20" x14ac:dyDescent="0.25">
      <c r="A78" s="1">
        <v>575</v>
      </c>
      <c r="B78" s="1" t="s">
        <v>3</v>
      </c>
      <c r="C78" s="1">
        <v>0</v>
      </c>
      <c r="D78" s="1">
        <v>731.80204900000001</v>
      </c>
      <c r="E78" s="1" t="s">
        <v>8</v>
      </c>
      <c r="F78" s="183"/>
      <c r="G78" s="171">
        <f t="shared" si="5"/>
        <v>0</v>
      </c>
      <c r="M78" s="1">
        <v>579</v>
      </c>
      <c r="N78" s="1" t="s">
        <v>3</v>
      </c>
      <c r="O78" s="1">
        <v>0</v>
      </c>
      <c r="P78" s="1">
        <v>632.665706</v>
      </c>
      <c r="Q78" s="1" t="s">
        <v>8</v>
      </c>
      <c r="R78" s="187"/>
      <c r="S78" s="48">
        <f t="shared" si="4"/>
        <v>2.4780294778896244E-2</v>
      </c>
      <c r="T78" s="51" t="str">
        <f t="shared" si="6"/>
        <v>Tinggi</v>
      </c>
    </row>
    <row r="79" spans="1:20" x14ac:dyDescent="0.25">
      <c r="A79" s="1">
        <v>576</v>
      </c>
      <c r="B79" s="1" t="s">
        <v>3</v>
      </c>
      <c r="C79" s="1">
        <v>0</v>
      </c>
      <c r="D79" s="1">
        <v>105.56661699999999</v>
      </c>
      <c r="E79" s="1" t="s">
        <v>8</v>
      </c>
      <c r="F79" s="183"/>
      <c r="G79" s="171">
        <f t="shared" si="5"/>
        <v>0</v>
      </c>
      <c r="M79" s="1">
        <v>580</v>
      </c>
      <c r="N79" s="1" t="s">
        <v>3</v>
      </c>
      <c r="O79" s="1">
        <v>0</v>
      </c>
      <c r="P79" s="1">
        <v>70.000770000000003</v>
      </c>
      <c r="Q79" s="1" t="s">
        <v>8</v>
      </c>
      <c r="R79" s="187"/>
      <c r="S79" s="48">
        <f t="shared" si="4"/>
        <v>2.7417950726567704E-3</v>
      </c>
      <c r="T79" s="51" t="str">
        <f t="shared" si="6"/>
        <v>Rendah</v>
      </c>
    </row>
    <row r="80" spans="1:20" x14ac:dyDescent="0.25">
      <c r="A80" s="1">
        <v>577</v>
      </c>
      <c r="B80" s="1" t="s">
        <v>3</v>
      </c>
      <c r="C80" s="1">
        <v>0</v>
      </c>
      <c r="D80" s="1">
        <v>270.54825599999998</v>
      </c>
      <c r="E80" s="1" t="s">
        <v>8</v>
      </c>
      <c r="F80" s="183"/>
      <c r="G80" s="171">
        <f t="shared" si="5"/>
        <v>0</v>
      </c>
      <c r="M80" s="1">
        <v>581</v>
      </c>
      <c r="N80" s="1" t="s">
        <v>3</v>
      </c>
      <c r="O80" s="1">
        <v>0</v>
      </c>
      <c r="P80" s="1">
        <v>30.988595</v>
      </c>
      <c r="Q80" s="1" t="s">
        <v>8</v>
      </c>
      <c r="R80" s="187"/>
      <c r="S80" s="48">
        <f t="shared" si="4"/>
        <v>1.2137634640241276E-3</v>
      </c>
      <c r="T80" s="51" t="str">
        <f t="shared" si="6"/>
        <v>Rendah</v>
      </c>
    </row>
    <row r="81" spans="1:20" x14ac:dyDescent="0.25">
      <c r="A81" s="1">
        <v>578</v>
      </c>
      <c r="B81" s="1" t="s">
        <v>3</v>
      </c>
      <c r="C81" s="1">
        <v>0</v>
      </c>
      <c r="D81" s="1">
        <v>1114.7087710000001</v>
      </c>
      <c r="E81" s="1" t="s">
        <v>8</v>
      </c>
      <c r="F81" s="183"/>
      <c r="G81" s="171">
        <f t="shared" si="5"/>
        <v>0</v>
      </c>
      <c r="M81" s="1">
        <v>582</v>
      </c>
      <c r="N81" s="1" t="s">
        <v>3</v>
      </c>
      <c r="O81" s="1">
        <v>0</v>
      </c>
      <c r="P81" s="1">
        <v>154.35703799999999</v>
      </c>
      <c r="Q81" s="1" t="s">
        <v>8</v>
      </c>
      <c r="R81" s="187"/>
      <c r="S81" s="48">
        <f t="shared" si="4"/>
        <v>6.0458672985781985E-3</v>
      </c>
      <c r="T81" s="51" t="str">
        <f t="shared" si="6"/>
        <v>Rendah</v>
      </c>
    </row>
    <row r="82" spans="1:20" x14ac:dyDescent="0.25">
      <c r="A82" s="1">
        <v>579</v>
      </c>
      <c r="B82" s="1" t="s">
        <v>3</v>
      </c>
      <c r="C82" s="1">
        <v>0</v>
      </c>
      <c r="D82" s="1">
        <v>632.665706</v>
      </c>
      <c r="E82" s="1" t="s">
        <v>8</v>
      </c>
      <c r="F82" s="183"/>
      <c r="G82" s="171">
        <f t="shared" si="5"/>
        <v>0</v>
      </c>
      <c r="M82" s="1">
        <v>583</v>
      </c>
      <c r="N82" s="1" t="s">
        <v>3</v>
      </c>
      <c r="O82" s="1">
        <v>0</v>
      </c>
      <c r="P82" s="1">
        <v>147.505335</v>
      </c>
      <c r="Q82" s="1" t="s">
        <v>8</v>
      </c>
      <c r="R82" s="187"/>
      <c r="S82" s="48">
        <f t="shared" si="4"/>
        <v>5.7774993145587716E-3</v>
      </c>
      <c r="T82" s="51" t="str">
        <f t="shared" si="6"/>
        <v>Rendah</v>
      </c>
    </row>
    <row r="83" spans="1:20" x14ac:dyDescent="0.25">
      <c r="A83" s="1">
        <v>580</v>
      </c>
      <c r="B83" s="1" t="s">
        <v>3</v>
      </c>
      <c r="C83" s="1">
        <v>0</v>
      </c>
      <c r="D83" s="1">
        <v>70.000770000000003</v>
      </c>
      <c r="E83" s="1" t="s">
        <v>8</v>
      </c>
      <c r="F83" s="183"/>
      <c r="G83" s="171">
        <f t="shared" si="5"/>
        <v>0</v>
      </c>
      <c r="M83" s="1">
        <v>584</v>
      </c>
      <c r="N83" s="1" t="s">
        <v>3</v>
      </c>
      <c r="O83" s="1">
        <v>0</v>
      </c>
      <c r="P83" s="1">
        <v>64.147683999999998</v>
      </c>
      <c r="Q83" s="1" t="s">
        <v>8</v>
      </c>
      <c r="R83" s="187"/>
      <c r="S83" s="48">
        <f t="shared" si="4"/>
        <v>2.5125409893854531E-3</v>
      </c>
      <c r="T83" s="51" t="str">
        <f t="shared" si="6"/>
        <v>Rendah</v>
      </c>
    </row>
    <row r="84" spans="1:20" x14ac:dyDescent="0.25">
      <c r="A84" s="1">
        <v>581</v>
      </c>
      <c r="B84" s="1" t="s">
        <v>3</v>
      </c>
      <c r="C84" s="1">
        <v>0</v>
      </c>
      <c r="D84" s="1">
        <v>30.988595</v>
      </c>
      <c r="E84" s="1" t="s">
        <v>8</v>
      </c>
      <c r="F84" s="183"/>
      <c r="G84" s="171">
        <f t="shared" si="5"/>
        <v>0</v>
      </c>
      <c r="M84" s="1">
        <v>585</v>
      </c>
      <c r="N84" s="1" t="s">
        <v>3</v>
      </c>
      <c r="O84" s="1">
        <v>0</v>
      </c>
      <c r="P84" s="1">
        <v>209.28581299999999</v>
      </c>
      <c r="Q84" s="1" t="s">
        <v>8</v>
      </c>
      <c r="R84" s="187"/>
      <c r="S84" s="48">
        <f>P84/R$55</f>
        <v>8.1973214131839719E-3</v>
      </c>
      <c r="T84" s="51" t="str">
        <f t="shared" si="6"/>
        <v>Rendah</v>
      </c>
    </row>
    <row r="85" spans="1:20" x14ac:dyDescent="0.25">
      <c r="A85" s="1">
        <v>582</v>
      </c>
      <c r="B85" s="1" t="s">
        <v>3</v>
      </c>
      <c r="C85" s="1">
        <v>0</v>
      </c>
      <c r="D85" s="1">
        <v>154.35703799999999</v>
      </c>
      <c r="E85" s="1" t="s">
        <v>8</v>
      </c>
      <c r="F85" s="183"/>
      <c r="G85" s="171">
        <f t="shared" si="5"/>
        <v>0</v>
      </c>
      <c r="M85" s="1">
        <v>586</v>
      </c>
      <c r="N85" s="1" t="s">
        <v>3</v>
      </c>
      <c r="O85" s="1">
        <v>0</v>
      </c>
      <c r="P85" s="1">
        <v>706.85625200000004</v>
      </c>
      <c r="Q85" s="1" t="s">
        <v>8</v>
      </c>
      <c r="R85" s="187"/>
      <c r="S85" s="48">
        <f t="shared" si="4"/>
        <v>2.7686195291997964E-2</v>
      </c>
      <c r="T85" s="51" t="str">
        <f t="shared" si="6"/>
        <v>Tinggi</v>
      </c>
    </row>
    <row r="86" spans="1:20" x14ac:dyDescent="0.25">
      <c r="A86" s="1">
        <v>583</v>
      </c>
      <c r="B86" s="1" t="s">
        <v>3</v>
      </c>
      <c r="C86" s="1">
        <v>0</v>
      </c>
      <c r="D86" s="1">
        <v>147.505335</v>
      </c>
      <c r="E86" s="1" t="s">
        <v>8</v>
      </c>
      <c r="F86" s="183"/>
      <c r="G86" s="171">
        <f t="shared" si="5"/>
        <v>0</v>
      </c>
      <c r="M86" s="1">
        <v>587</v>
      </c>
      <c r="N86" s="1" t="s">
        <v>3</v>
      </c>
      <c r="O86" s="1">
        <v>0</v>
      </c>
      <c r="P86" s="1">
        <v>270.800273</v>
      </c>
      <c r="Q86" s="1" t="s">
        <v>8</v>
      </c>
      <c r="R86" s="187"/>
      <c r="S86" s="48">
        <f t="shared" si="4"/>
        <v>1.0606724100113587E-2</v>
      </c>
      <c r="T86" s="51" t="str">
        <f t="shared" si="6"/>
        <v>Rendah</v>
      </c>
    </row>
    <row r="87" spans="1:20" x14ac:dyDescent="0.25">
      <c r="A87" s="1">
        <v>584</v>
      </c>
      <c r="B87" s="1" t="s">
        <v>3</v>
      </c>
      <c r="C87" s="1">
        <v>0</v>
      </c>
      <c r="D87" s="1">
        <v>64.147683999999998</v>
      </c>
      <c r="E87" s="1" t="s">
        <v>8</v>
      </c>
      <c r="F87" s="183"/>
      <c r="G87" s="171">
        <f t="shared" si="5"/>
        <v>0</v>
      </c>
      <c r="M87" s="47">
        <v>588</v>
      </c>
      <c r="N87" s="47" t="s">
        <v>3</v>
      </c>
      <c r="O87" s="47">
        <v>0</v>
      </c>
      <c r="P87" s="47">
        <v>368.00775499999997</v>
      </c>
      <c r="Q87" s="47" t="s">
        <v>8</v>
      </c>
      <c r="R87" s="187"/>
      <c r="S87" s="48">
        <f t="shared" si="4"/>
        <v>1.441415357800321E-2</v>
      </c>
      <c r="T87" s="51" t="str">
        <f t="shared" si="6"/>
        <v>Sedang</v>
      </c>
    </row>
    <row r="88" spans="1:20" x14ac:dyDescent="0.25">
      <c r="A88" s="1">
        <v>585</v>
      </c>
      <c r="B88" s="1" t="s">
        <v>3</v>
      </c>
      <c r="C88" s="1">
        <v>0</v>
      </c>
      <c r="D88" s="1">
        <v>209.28581299999999</v>
      </c>
      <c r="E88" s="1" t="s">
        <v>8</v>
      </c>
      <c r="F88" s="183"/>
      <c r="G88" s="171">
        <f t="shared" si="5"/>
        <v>0</v>
      </c>
      <c r="M88" s="1">
        <v>907</v>
      </c>
      <c r="N88" s="1" t="s">
        <v>3</v>
      </c>
      <c r="O88" s="1">
        <v>0</v>
      </c>
      <c r="P88" s="1">
        <v>1043.9817029999999</v>
      </c>
      <c r="Q88" s="1" t="s">
        <v>8</v>
      </c>
      <c r="R88" s="188">
        <v>57402</v>
      </c>
      <c r="S88" s="48">
        <f>P88/R$88</f>
        <v>1.8187200846660395E-2</v>
      </c>
      <c r="T88" s="51" t="str">
        <f t="shared" si="6"/>
        <v>Sedang</v>
      </c>
    </row>
    <row r="89" spans="1:20" x14ac:dyDescent="0.25">
      <c r="A89" s="1">
        <v>586</v>
      </c>
      <c r="B89" s="1" t="s">
        <v>3</v>
      </c>
      <c r="C89" s="1">
        <v>0</v>
      </c>
      <c r="D89" s="1">
        <v>706.85625200000004</v>
      </c>
      <c r="E89" s="1" t="s">
        <v>8</v>
      </c>
      <c r="F89" s="183"/>
      <c r="G89" s="171">
        <f t="shared" si="5"/>
        <v>0</v>
      </c>
      <c r="M89" s="1">
        <v>908</v>
      </c>
      <c r="N89" s="1" t="s">
        <v>3</v>
      </c>
      <c r="O89" s="1">
        <v>0</v>
      </c>
      <c r="P89" s="1">
        <v>516.95891900000004</v>
      </c>
      <c r="Q89" s="1" t="s">
        <v>8</v>
      </c>
      <c r="R89" s="188"/>
      <c r="S89" s="48">
        <f t="shared" ref="S89:S118" si="7">P89/R$88</f>
        <v>9.0059391484617266E-3</v>
      </c>
      <c r="T89" s="51" t="str">
        <f t="shared" si="6"/>
        <v>Rendah</v>
      </c>
    </row>
    <row r="90" spans="1:20" x14ac:dyDescent="0.25">
      <c r="A90" s="1">
        <v>587</v>
      </c>
      <c r="B90" s="1" t="s">
        <v>3</v>
      </c>
      <c r="C90" s="1">
        <v>0</v>
      </c>
      <c r="D90" s="1">
        <v>270.800273</v>
      </c>
      <c r="E90" s="1" t="s">
        <v>8</v>
      </c>
      <c r="F90" s="183"/>
      <c r="G90" s="171">
        <f t="shared" si="5"/>
        <v>0</v>
      </c>
      <c r="M90" s="1">
        <v>941</v>
      </c>
      <c r="N90" s="1" t="s">
        <v>3</v>
      </c>
      <c r="O90" s="1">
        <v>0</v>
      </c>
      <c r="P90" s="1">
        <v>293.85139400000003</v>
      </c>
      <c r="Q90" s="1" t="s">
        <v>8</v>
      </c>
      <c r="R90" s="188"/>
      <c r="S90" s="48">
        <f t="shared" si="7"/>
        <v>5.1191838960314975E-3</v>
      </c>
      <c r="T90" s="51" t="str">
        <f t="shared" si="6"/>
        <v>Rendah</v>
      </c>
    </row>
    <row r="91" spans="1:20" x14ac:dyDescent="0.25">
      <c r="A91" s="1">
        <v>588</v>
      </c>
      <c r="B91" s="1" t="s">
        <v>3</v>
      </c>
      <c r="C91" s="1">
        <v>0</v>
      </c>
      <c r="D91" s="1">
        <v>368.00775499999997</v>
      </c>
      <c r="E91" s="1" t="s">
        <v>8</v>
      </c>
      <c r="F91" s="183"/>
      <c r="G91" s="171">
        <f t="shared" si="5"/>
        <v>0</v>
      </c>
      <c r="M91" s="1">
        <v>942</v>
      </c>
      <c r="N91" s="1" t="s">
        <v>3</v>
      </c>
      <c r="O91" s="1">
        <v>0</v>
      </c>
      <c r="P91" s="1">
        <v>83.467909000000006</v>
      </c>
      <c r="Q91" s="1" t="s">
        <v>8</v>
      </c>
      <c r="R91" s="188"/>
      <c r="S91" s="48">
        <f t="shared" si="7"/>
        <v>1.4540940907982302E-3</v>
      </c>
      <c r="T91" s="51" t="str">
        <f t="shared" si="6"/>
        <v>Rendah</v>
      </c>
    </row>
    <row r="92" spans="1:20" x14ac:dyDescent="0.25">
      <c r="A92" s="1">
        <v>907</v>
      </c>
      <c r="B92" s="1" t="s">
        <v>3</v>
      </c>
      <c r="C92" s="1">
        <v>0</v>
      </c>
      <c r="D92" s="1">
        <v>1043.9817029999999</v>
      </c>
      <c r="E92" s="1" t="s">
        <v>8</v>
      </c>
      <c r="F92" s="183"/>
      <c r="G92" s="171">
        <f t="shared" si="5"/>
        <v>0</v>
      </c>
      <c r="M92" s="1">
        <v>944</v>
      </c>
      <c r="N92" s="1" t="s">
        <v>3</v>
      </c>
      <c r="O92" s="1">
        <v>0</v>
      </c>
      <c r="P92" s="1">
        <v>601.45344599999999</v>
      </c>
      <c r="Q92" s="1" t="s">
        <v>8</v>
      </c>
      <c r="R92" s="188"/>
      <c r="S92" s="48">
        <f t="shared" si="7"/>
        <v>1.0477917947109857E-2</v>
      </c>
      <c r="T92" s="51" t="str">
        <f t="shared" si="6"/>
        <v>Rendah</v>
      </c>
    </row>
    <row r="93" spans="1:20" x14ac:dyDescent="0.25">
      <c r="A93" s="1">
        <v>908</v>
      </c>
      <c r="B93" s="1" t="s">
        <v>3</v>
      </c>
      <c r="C93" s="1">
        <v>0</v>
      </c>
      <c r="D93" s="1">
        <v>516.95891900000004</v>
      </c>
      <c r="E93" s="1" t="s">
        <v>8</v>
      </c>
      <c r="F93" s="183"/>
      <c r="G93" s="171">
        <f t="shared" si="5"/>
        <v>0</v>
      </c>
      <c r="M93" s="1">
        <v>945</v>
      </c>
      <c r="N93" s="1" t="s">
        <v>3</v>
      </c>
      <c r="O93" s="1">
        <v>0</v>
      </c>
      <c r="P93" s="1">
        <v>214.21413799999999</v>
      </c>
      <c r="Q93" s="1" t="s">
        <v>8</v>
      </c>
      <c r="R93" s="188"/>
      <c r="S93" s="48">
        <f t="shared" si="7"/>
        <v>3.7318235949966899E-3</v>
      </c>
      <c r="T93" s="51" t="str">
        <f t="shared" si="6"/>
        <v>Rendah</v>
      </c>
    </row>
    <row r="94" spans="1:20" x14ac:dyDescent="0.25">
      <c r="A94" s="1">
        <v>941</v>
      </c>
      <c r="B94" s="1" t="s">
        <v>3</v>
      </c>
      <c r="C94" s="1">
        <v>0</v>
      </c>
      <c r="D94" s="1">
        <v>293.85139400000003</v>
      </c>
      <c r="E94" s="1" t="s">
        <v>8</v>
      </c>
      <c r="F94" s="183"/>
      <c r="G94" s="171">
        <f t="shared" si="5"/>
        <v>0</v>
      </c>
      <c r="M94" s="1">
        <v>946</v>
      </c>
      <c r="N94" s="1" t="s">
        <v>3</v>
      </c>
      <c r="O94" s="1">
        <v>0</v>
      </c>
      <c r="P94" s="1">
        <v>598.29868799999997</v>
      </c>
      <c r="Q94" s="1" t="s">
        <v>8</v>
      </c>
      <c r="R94" s="188"/>
      <c r="S94" s="48">
        <f t="shared" si="7"/>
        <v>1.042295892129194E-2</v>
      </c>
      <c r="T94" s="51" t="str">
        <f t="shared" si="6"/>
        <v>Rendah</v>
      </c>
    </row>
    <row r="95" spans="1:20" x14ac:dyDescent="0.25">
      <c r="A95" s="1">
        <v>942</v>
      </c>
      <c r="B95" s="1" t="s">
        <v>3</v>
      </c>
      <c r="C95" s="1">
        <v>0</v>
      </c>
      <c r="D95" s="1">
        <v>83.467909000000006</v>
      </c>
      <c r="E95" s="1" t="s">
        <v>8</v>
      </c>
      <c r="F95" s="183"/>
      <c r="G95" s="171">
        <f t="shared" si="5"/>
        <v>0</v>
      </c>
      <c r="M95" s="1">
        <v>947</v>
      </c>
      <c r="N95" s="1" t="s">
        <v>3</v>
      </c>
      <c r="O95" s="1">
        <v>0</v>
      </c>
      <c r="P95" s="1">
        <v>154.956627</v>
      </c>
      <c r="Q95" s="1" t="s">
        <v>8</v>
      </c>
      <c r="R95" s="188"/>
      <c r="S95" s="48">
        <f t="shared" si="7"/>
        <v>2.6994987456883035E-3</v>
      </c>
      <c r="T95" s="51" t="str">
        <f t="shared" si="6"/>
        <v>Rendah</v>
      </c>
    </row>
    <row r="96" spans="1:20" x14ac:dyDescent="0.25">
      <c r="A96" s="1">
        <v>944</v>
      </c>
      <c r="B96" s="1" t="s">
        <v>3</v>
      </c>
      <c r="C96" s="1">
        <v>0</v>
      </c>
      <c r="D96" s="1">
        <v>601.45344599999999</v>
      </c>
      <c r="E96" s="1" t="s">
        <v>8</v>
      </c>
      <c r="F96" s="183"/>
      <c r="G96" s="171">
        <f t="shared" si="5"/>
        <v>0</v>
      </c>
      <c r="M96" s="1">
        <v>948</v>
      </c>
      <c r="N96" s="1" t="s">
        <v>3</v>
      </c>
      <c r="O96" s="1">
        <v>0</v>
      </c>
      <c r="P96" s="1">
        <v>355.32105100000001</v>
      </c>
      <c r="Q96" s="1" t="s">
        <v>8</v>
      </c>
      <c r="R96" s="188"/>
      <c r="S96" s="48">
        <f t="shared" si="7"/>
        <v>6.1900465314797398E-3</v>
      </c>
      <c r="T96" s="51" t="str">
        <f t="shared" si="6"/>
        <v>Rendah</v>
      </c>
    </row>
    <row r="97" spans="1:20" x14ac:dyDescent="0.25">
      <c r="A97" s="1">
        <v>945</v>
      </c>
      <c r="B97" s="1" t="s">
        <v>3</v>
      </c>
      <c r="C97" s="1">
        <v>0</v>
      </c>
      <c r="D97" s="1">
        <v>214.21413799999999</v>
      </c>
      <c r="E97" s="1" t="s">
        <v>8</v>
      </c>
      <c r="F97" s="183"/>
      <c r="G97" s="171">
        <f t="shared" si="5"/>
        <v>0</v>
      </c>
      <c r="M97" s="1">
        <v>949</v>
      </c>
      <c r="N97" s="1" t="s">
        <v>3</v>
      </c>
      <c r="O97" s="1">
        <v>0</v>
      </c>
      <c r="P97" s="1">
        <v>101.71391300000001</v>
      </c>
      <c r="Q97" s="1" t="s">
        <v>8</v>
      </c>
      <c r="R97" s="188"/>
      <c r="S97" s="48">
        <f t="shared" si="7"/>
        <v>1.7719576495592488E-3</v>
      </c>
      <c r="T97" s="51" t="str">
        <f t="shared" si="6"/>
        <v>Rendah</v>
      </c>
    </row>
    <row r="98" spans="1:20" x14ac:dyDescent="0.25">
      <c r="A98" s="1">
        <v>946</v>
      </c>
      <c r="B98" s="1" t="s">
        <v>3</v>
      </c>
      <c r="C98" s="1">
        <v>0</v>
      </c>
      <c r="D98" s="1">
        <v>598.29868799999997</v>
      </c>
      <c r="E98" s="1" t="s">
        <v>8</v>
      </c>
      <c r="F98" s="183"/>
      <c r="G98" s="171">
        <f t="shared" si="5"/>
        <v>0</v>
      </c>
      <c r="M98" s="1">
        <v>950</v>
      </c>
      <c r="N98" s="1" t="s">
        <v>3</v>
      </c>
      <c r="O98" s="1">
        <v>0</v>
      </c>
      <c r="P98" s="1">
        <v>333.228993</v>
      </c>
      <c r="Q98" s="1" t="s">
        <v>8</v>
      </c>
      <c r="R98" s="188"/>
      <c r="S98" s="48">
        <f t="shared" si="7"/>
        <v>5.8051808821992269E-3</v>
      </c>
      <c r="T98" s="51" t="str">
        <f t="shared" si="6"/>
        <v>Rendah</v>
      </c>
    </row>
    <row r="99" spans="1:20" x14ac:dyDescent="0.25">
      <c r="A99" s="1">
        <v>947</v>
      </c>
      <c r="B99" s="1" t="s">
        <v>3</v>
      </c>
      <c r="C99" s="1">
        <v>0</v>
      </c>
      <c r="D99" s="1">
        <v>154.956627</v>
      </c>
      <c r="E99" s="1" t="s">
        <v>8</v>
      </c>
      <c r="F99" s="183"/>
      <c r="G99" s="171">
        <f t="shared" si="5"/>
        <v>0</v>
      </c>
      <c r="M99" s="1">
        <v>951</v>
      </c>
      <c r="N99" s="1" t="s">
        <v>3</v>
      </c>
      <c r="O99" s="1">
        <v>0</v>
      </c>
      <c r="P99" s="1">
        <v>375.72319800000002</v>
      </c>
      <c r="Q99" s="1" t="s">
        <v>8</v>
      </c>
      <c r="R99" s="188"/>
      <c r="S99" s="48">
        <f t="shared" si="7"/>
        <v>6.5454722483537162E-3</v>
      </c>
      <c r="T99" s="51" t="str">
        <f t="shared" si="6"/>
        <v>Rendah</v>
      </c>
    </row>
    <row r="100" spans="1:20" x14ac:dyDescent="0.25">
      <c r="A100" s="1">
        <v>948</v>
      </c>
      <c r="B100" s="1" t="s">
        <v>3</v>
      </c>
      <c r="C100" s="1">
        <v>0</v>
      </c>
      <c r="D100" s="1">
        <v>355.32105100000001</v>
      </c>
      <c r="E100" s="1" t="s">
        <v>8</v>
      </c>
      <c r="F100" s="183"/>
      <c r="G100" s="171">
        <f t="shared" si="5"/>
        <v>0</v>
      </c>
      <c r="M100" s="1">
        <v>952</v>
      </c>
      <c r="N100" s="1" t="s">
        <v>3</v>
      </c>
      <c r="O100" s="1">
        <v>0</v>
      </c>
      <c r="P100" s="1">
        <v>508.60981800000002</v>
      </c>
      <c r="Q100" s="1" t="s">
        <v>8</v>
      </c>
      <c r="R100" s="188"/>
      <c r="S100" s="48">
        <f t="shared" si="7"/>
        <v>8.8604894951395431E-3</v>
      </c>
      <c r="T100" s="51" t="str">
        <f t="shared" si="6"/>
        <v>Rendah</v>
      </c>
    </row>
    <row r="101" spans="1:20" x14ac:dyDescent="0.25">
      <c r="A101" s="1">
        <v>949</v>
      </c>
      <c r="B101" s="1" t="s">
        <v>3</v>
      </c>
      <c r="C101" s="1">
        <v>0</v>
      </c>
      <c r="D101" s="1">
        <v>101.71391300000001</v>
      </c>
      <c r="E101" s="1" t="s">
        <v>8</v>
      </c>
      <c r="F101" s="183"/>
      <c r="G101" s="171">
        <f t="shared" si="5"/>
        <v>0</v>
      </c>
      <c r="M101" s="1">
        <v>955</v>
      </c>
      <c r="N101" s="1" t="s">
        <v>3</v>
      </c>
      <c r="O101" s="1">
        <v>0</v>
      </c>
      <c r="P101" s="1">
        <v>230.42038299999999</v>
      </c>
      <c r="Q101" s="1" t="s">
        <v>8</v>
      </c>
      <c r="R101" s="188"/>
      <c r="S101" s="48">
        <f t="shared" si="7"/>
        <v>4.01415252081809E-3</v>
      </c>
      <c r="T101" s="51" t="str">
        <f t="shared" si="6"/>
        <v>Rendah</v>
      </c>
    </row>
    <row r="102" spans="1:20" x14ac:dyDescent="0.25">
      <c r="A102" s="1">
        <v>950</v>
      </c>
      <c r="B102" s="1" t="s">
        <v>3</v>
      </c>
      <c r="C102" s="1">
        <v>0</v>
      </c>
      <c r="D102" s="1">
        <v>333.228993</v>
      </c>
      <c r="E102" s="1" t="s">
        <v>8</v>
      </c>
      <c r="F102" s="183"/>
      <c r="G102" s="171">
        <f t="shared" si="5"/>
        <v>0</v>
      </c>
      <c r="M102" s="1">
        <v>956</v>
      </c>
      <c r="N102" s="1" t="s">
        <v>3</v>
      </c>
      <c r="O102" s="1">
        <v>0</v>
      </c>
      <c r="P102" s="1">
        <v>185.28262899999999</v>
      </c>
      <c r="Q102" s="1" t="s">
        <v>8</v>
      </c>
      <c r="R102" s="188"/>
      <c r="S102" s="48">
        <f t="shared" si="7"/>
        <v>3.2278078986794881E-3</v>
      </c>
      <c r="T102" s="51" t="str">
        <f t="shared" si="6"/>
        <v>Rendah</v>
      </c>
    </row>
    <row r="103" spans="1:20" x14ac:dyDescent="0.25">
      <c r="A103" s="1">
        <v>951</v>
      </c>
      <c r="B103" s="1" t="s">
        <v>3</v>
      </c>
      <c r="C103" s="1">
        <v>0</v>
      </c>
      <c r="D103" s="1">
        <v>375.72319800000002</v>
      </c>
      <c r="E103" s="1" t="s">
        <v>8</v>
      </c>
      <c r="F103" s="183"/>
      <c r="G103" s="171">
        <f t="shared" si="5"/>
        <v>0</v>
      </c>
      <c r="M103" s="1">
        <v>957</v>
      </c>
      <c r="N103" s="1" t="s">
        <v>3</v>
      </c>
      <c r="O103" s="1">
        <v>0</v>
      </c>
      <c r="P103" s="1">
        <v>146.36180999999999</v>
      </c>
      <c r="Q103" s="1" t="s">
        <v>8</v>
      </c>
      <c r="R103" s="188"/>
      <c r="S103" s="48">
        <f t="shared" si="7"/>
        <v>2.5497684749660287E-3</v>
      </c>
      <c r="T103" s="51" t="str">
        <f t="shared" si="6"/>
        <v>Rendah</v>
      </c>
    </row>
    <row r="104" spans="1:20" x14ac:dyDescent="0.25">
      <c r="A104" s="1">
        <v>952</v>
      </c>
      <c r="B104" s="1" t="s">
        <v>3</v>
      </c>
      <c r="C104" s="1">
        <v>0</v>
      </c>
      <c r="D104" s="1">
        <v>508.60981800000002</v>
      </c>
      <c r="E104" s="1" t="s">
        <v>8</v>
      </c>
      <c r="F104" s="183"/>
      <c r="G104" s="171">
        <f t="shared" si="5"/>
        <v>0</v>
      </c>
      <c r="M104" s="1">
        <v>958</v>
      </c>
      <c r="N104" s="1" t="s">
        <v>3</v>
      </c>
      <c r="O104" s="1">
        <v>0</v>
      </c>
      <c r="P104" s="1">
        <v>285.60730000000001</v>
      </c>
      <c r="Q104" s="1" t="s">
        <v>8</v>
      </c>
      <c r="R104" s="188"/>
      <c r="S104" s="48">
        <f t="shared" si="7"/>
        <v>4.975563569213616E-3</v>
      </c>
      <c r="T104" s="51" t="str">
        <f t="shared" si="6"/>
        <v>Rendah</v>
      </c>
    </row>
    <row r="105" spans="1:20" x14ac:dyDescent="0.25">
      <c r="A105" s="1">
        <v>955</v>
      </c>
      <c r="B105" s="1" t="s">
        <v>3</v>
      </c>
      <c r="C105" s="1">
        <v>0</v>
      </c>
      <c r="D105" s="1">
        <v>230.42038299999999</v>
      </c>
      <c r="E105" s="1" t="s">
        <v>8</v>
      </c>
      <c r="F105" s="183"/>
      <c r="G105" s="171">
        <f t="shared" si="5"/>
        <v>0</v>
      </c>
      <c r="M105" s="1">
        <v>963</v>
      </c>
      <c r="N105" s="1" t="s">
        <v>3</v>
      </c>
      <c r="O105" s="1">
        <v>0</v>
      </c>
      <c r="P105" s="1">
        <v>467.13803100000001</v>
      </c>
      <c r="Q105" s="1" t="s">
        <v>8</v>
      </c>
      <c r="R105" s="188"/>
      <c r="S105" s="48">
        <f t="shared" si="7"/>
        <v>8.1380096686526609E-3</v>
      </c>
      <c r="T105" s="51" t="str">
        <f t="shared" si="6"/>
        <v>Rendah</v>
      </c>
    </row>
    <row r="106" spans="1:20" x14ac:dyDescent="0.25">
      <c r="A106" s="1">
        <v>956</v>
      </c>
      <c r="B106" s="1" t="s">
        <v>3</v>
      </c>
      <c r="C106" s="1">
        <v>0</v>
      </c>
      <c r="D106" s="1">
        <v>185.28262899999999</v>
      </c>
      <c r="E106" s="1" t="s">
        <v>8</v>
      </c>
      <c r="F106" s="183"/>
      <c r="G106" s="171">
        <f t="shared" si="5"/>
        <v>0</v>
      </c>
      <c r="M106" s="1">
        <v>964</v>
      </c>
      <c r="N106" s="1" t="s">
        <v>3</v>
      </c>
      <c r="O106" s="1">
        <v>0</v>
      </c>
      <c r="P106" s="1">
        <v>206.09920299999999</v>
      </c>
      <c r="Q106" s="1" t="s">
        <v>8</v>
      </c>
      <c r="R106" s="188"/>
      <c r="S106" s="48">
        <f t="shared" si="7"/>
        <v>3.59045334657329E-3</v>
      </c>
      <c r="T106" s="51" t="str">
        <f t="shared" si="6"/>
        <v>Rendah</v>
      </c>
    </row>
    <row r="107" spans="1:20" x14ac:dyDescent="0.25">
      <c r="A107" s="1">
        <v>957</v>
      </c>
      <c r="B107" s="1" t="s">
        <v>3</v>
      </c>
      <c r="C107" s="1">
        <v>0</v>
      </c>
      <c r="D107" s="1">
        <v>146.36180999999999</v>
      </c>
      <c r="E107" s="1" t="s">
        <v>8</v>
      </c>
      <c r="F107" s="183"/>
      <c r="G107" s="171">
        <f t="shared" si="5"/>
        <v>0</v>
      </c>
      <c r="M107" s="1">
        <v>965</v>
      </c>
      <c r="N107" s="1" t="s">
        <v>3</v>
      </c>
      <c r="O107" s="1">
        <v>0</v>
      </c>
      <c r="P107" s="1">
        <v>388.97433699999999</v>
      </c>
      <c r="Q107" s="1" t="s">
        <v>8</v>
      </c>
      <c r="R107" s="188"/>
      <c r="S107" s="48">
        <f t="shared" si="7"/>
        <v>6.7763202850074913E-3</v>
      </c>
      <c r="T107" s="51" t="str">
        <f t="shared" si="6"/>
        <v>Rendah</v>
      </c>
    </row>
    <row r="108" spans="1:20" x14ac:dyDescent="0.25">
      <c r="A108" s="1">
        <v>958</v>
      </c>
      <c r="B108" s="1" t="s">
        <v>3</v>
      </c>
      <c r="C108" s="1">
        <v>0</v>
      </c>
      <c r="D108" s="1">
        <v>285.60730000000001</v>
      </c>
      <c r="E108" s="1" t="s">
        <v>8</v>
      </c>
      <c r="F108" s="183"/>
      <c r="G108" s="171">
        <f t="shared" si="5"/>
        <v>0</v>
      </c>
      <c r="M108" s="1">
        <v>967</v>
      </c>
      <c r="N108" s="1" t="s">
        <v>3</v>
      </c>
      <c r="O108" s="1">
        <v>0</v>
      </c>
      <c r="P108" s="1">
        <v>272.70011099999999</v>
      </c>
      <c r="Q108" s="1" t="s">
        <v>8</v>
      </c>
      <c r="R108" s="188"/>
      <c r="S108" s="48">
        <f t="shared" si="7"/>
        <v>4.7507074840597886E-3</v>
      </c>
      <c r="T108" s="51" t="str">
        <f t="shared" si="6"/>
        <v>Rendah</v>
      </c>
    </row>
    <row r="109" spans="1:20" x14ac:dyDescent="0.25">
      <c r="A109" s="1">
        <v>963</v>
      </c>
      <c r="B109" s="1" t="s">
        <v>3</v>
      </c>
      <c r="C109" s="1">
        <v>0</v>
      </c>
      <c r="D109" s="1">
        <v>467.13803100000001</v>
      </c>
      <c r="E109" s="1" t="s">
        <v>8</v>
      </c>
      <c r="F109" s="183"/>
      <c r="G109" s="171">
        <f t="shared" si="5"/>
        <v>0</v>
      </c>
      <c r="M109" s="1">
        <v>968</v>
      </c>
      <c r="N109" s="1" t="s">
        <v>3</v>
      </c>
      <c r="O109" s="1">
        <v>0</v>
      </c>
      <c r="P109" s="1">
        <v>152.03323399999999</v>
      </c>
      <c r="Q109" s="1" t="s">
        <v>8</v>
      </c>
      <c r="R109" s="188"/>
      <c r="S109" s="48">
        <f t="shared" si="7"/>
        <v>2.6485703285599803E-3</v>
      </c>
      <c r="T109" s="51" t="str">
        <f t="shared" si="6"/>
        <v>Rendah</v>
      </c>
    </row>
    <row r="110" spans="1:20" x14ac:dyDescent="0.25">
      <c r="A110" s="1">
        <v>964</v>
      </c>
      <c r="B110" s="1" t="s">
        <v>3</v>
      </c>
      <c r="C110" s="1">
        <v>0</v>
      </c>
      <c r="D110" s="1">
        <v>206.09920299999999</v>
      </c>
      <c r="E110" s="1" t="s">
        <v>8</v>
      </c>
      <c r="F110" s="183"/>
      <c r="G110" s="171">
        <f t="shared" si="5"/>
        <v>0</v>
      </c>
      <c r="M110" s="1">
        <v>969</v>
      </c>
      <c r="N110" s="1" t="s">
        <v>3</v>
      </c>
      <c r="O110" s="1">
        <v>0</v>
      </c>
      <c r="P110" s="1">
        <v>317.32114300000001</v>
      </c>
      <c r="Q110" s="1" t="s">
        <v>8</v>
      </c>
      <c r="R110" s="188"/>
      <c r="S110" s="48">
        <f t="shared" si="7"/>
        <v>5.528050294414829E-3</v>
      </c>
      <c r="T110" s="51" t="str">
        <f t="shared" si="6"/>
        <v>Rendah</v>
      </c>
    </row>
    <row r="111" spans="1:20" x14ac:dyDescent="0.25">
      <c r="A111" s="1">
        <v>965</v>
      </c>
      <c r="B111" s="1" t="s">
        <v>3</v>
      </c>
      <c r="C111" s="1">
        <v>0</v>
      </c>
      <c r="D111" s="1">
        <v>388.97433699999999</v>
      </c>
      <c r="E111" s="1" t="s">
        <v>8</v>
      </c>
      <c r="F111" s="183"/>
      <c r="G111" s="171">
        <f t="shared" si="5"/>
        <v>0</v>
      </c>
      <c r="M111" s="1">
        <v>972</v>
      </c>
      <c r="N111" s="1" t="s">
        <v>3</v>
      </c>
      <c r="O111" s="1">
        <v>0</v>
      </c>
      <c r="P111" s="1">
        <v>1180.505445</v>
      </c>
      <c r="Q111" s="1" t="s">
        <v>8</v>
      </c>
      <c r="R111" s="188"/>
      <c r="S111" s="48">
        <f t="shared" si="7"/>
        <v>2.0565580380474548E-2</v>
      </c>
      <c r="T111" s="51" t="str">
        <f t="shared" si="6"/>
        <v>Sedang</v>
      </c>
    </row>
    <row r="112" spans="1:20" x14ac:dyDescent="0.25">
      <c r="A112" s="1">
        <v>967</v>
      </c>
      <c r="B112" s="1" t="s">
        <v>3</v>
      </c>
      <c r="C112" s="1">
        <v>0</v>
      </c>
      <c r="D112" s="1">
        <v>272.70011099999999</v>
      </c>
      <c r="E112" s="1" t="s">
        <v>8</v>
      </c>
      <c r="F112" s="183"/>
      <c r="G112" s="171">
        <f t="shared" si="5"/>
        <v>0</v>
      </c>
      <c r="M112" s="1">
        <v>974</v>
      </c>
      <c r="N112" s="1" t="s">
        <v>3</v>
      </c>
      <c r="O112" s="1">
        <v>0</v>
      </c>
      <c r="P112" s="1">
        <v>1427.9549469999999</v>
      </c>
      <c r="Q112" s="1" t="s">
        <v>8</v>
      </c>
      <c r="R112" s="188"/>
      <c r="S112" s="48">
        <f t="shared" si="7"/>
        <v>2.4876397111598898E-2</v>
      </c>
      <c r="T112" s="51" t="str">
        <f t="shared" si="6"/>
        <v>Tinggi</v>
      </c>
    </row>
    <row r="113" spans="1:22" x14ac:dyDescent="0.25">
      <c r="A113" s="1">
        <v>968</v>
      </c>
      <c r="B113" s="1" t="s">
        <v>3</v>
      </c>
      <c r="C113" s="1">
        <v>0</v>
      </c>
      <c r="D113" s="1">
        <v>152.03323399999999</v>
      </c>
      <c r="E113" s="1" t="s">
        <v>8</v>
      </c>
      <c r="F113" s="183"/>
      <c r="G113" s="171">
        <f t="shared" si="5"/>
        <v>0</v>
      </c>
      <c r="M113" s="1">
        <v>975</v>
      </c>
      <c r="N113" s="1" t="s">
        <v>3</v>
      </c>
      <c r="O113" s="1">
        <v>0</v>
      </c>
      <c r="P113" s="1">
        <v>189.33169599999999</v>
      </c>
      <c r="Q113" s="1" t="s">
        <v>8</v>
      </c>
      <c r="R113" s="188"/>
      <c r="S113" s="48">
        <f t="shared" si="7"/>
        <v>3.2983466778161038E-3</v>
      </c>
      <c r="T113" s="51" t="str">
        <f t="shared" si="6"/>
        <v>Rendah</v>
      </c>
    </row>
    <row r="114" spans="1:22" x14ac:dyDescent="0.25">
      <c r="A114" s="1">
        <v>969</v>
      </c>
      <c r="B114" s="1" t="s">
        <v>3</v>
      </c>
      <c r="C114" s="1">
        <v>0</v>
      </c>
      <c r="D114" s="1">
        <v>317.32114300000001</v>
      </c>
      <c r="E114" s="1" t="s">
        <v>8</v>
      </c>
      <c r="F114" s="183"/>
      <c r="G114" s="171">
        <f t="shared" si="5"/>
        <v>0</v>
      </c>
      <c r="M114" s="1">
        <v>976</v>
      </c>
      <c r="N114" s="1" t="s">
        <v>3</v>
      </c>
      <c r="O114" s="1">
        <v>0</v>
      </c>
      <c r="P114" s="1">
        <v>88.709855000000005</v>
      </c>
      <c r="Q114" s="1" t="s">
        <v>8</v>
      </c>
      <c r="R114" s="188"/>
      <c r="S114" s="48">
        <f t="shared" si="7"/>
        <v>1.5454140099648097E-3</v>
      </c>
      <c r="T114" s="51" t="str">
        <f t="shared" si="6"/>
        <v>Rendah</v>
      </c>
    </row>
    <row r="115" spans="1:22" x14ac:dyDescent="0.25">
      <c r="A115" s="1">
        <v>972</v>
      </c>
      <c r="B115" s="1" t="s">
        <v>3</v>
      </c>
      <c r="C115" s="1">
        <v>0</v>
      </c>
      <c r="D115" s="1">
        <v>1180.505445</v>
      </c>
      <c r="E115" s="1" t="s">
        <v>8</v>
      </c>
      <c r="F115" s="183"/>
      <c r="G115" s="171">
        <f t="shared" si="5"/>
        <v>0</v>
      </c>
      <c r="M115" s="1">
        <v>978</v>
      </c>
      <c r="N115" s="1" t="s">
        <v>3</v>
      </c>
      <c r="O115" s="1">
        <v>0</v>
      </c>
      <c r="P115" s="1">
        <v>1094.9082510000001</v>
      </c>
      <c r="Q115" s="1" t="s">
        <v>8</v>
      </c>
      <c r="R115" s="188"/>
      <c r="S115" s="48">
        <f t="shared" si="7"/>
        <v>1.9074392024668131E-2</v>
      </c>
      <c r="T115" s="51" t="str">
        <f t="shared" si="6"/>
        <v>Sedang</v>
      </c>
    </row>
    <row r="116" spans="1:22" x14ac:dyDescent="0.25">
      <c r="A116" s="1">
        <v>974</v>
      </c>
      <c r="B116" s="1" t="s">
        <v>3</v>
      </c>
      <c r="C116" s="1">
        <v>0</v>
      </c>
      <c r="D116" s="1">
        <v>1427.9549469999999</v>
      </c>
      <c r="E116" s="1" t="s">
        <v>8</v>
      </c>
      <c r="F116" s="183"/>
      <c r="G116" s="171">
        <f t="shared" si="5"/>
        <v>0</v>
      </c>
      <c r="M116" s="1">
        <v>979</v>
      </c>
      <c r="N116" s="1" t="s">
        <v>3</v>
      </c>
      <c r="O116" s="1">
        <v>0</v>
      </c>
      <c r="P116" s="1">
        <v>54.359988000000001</v>
      </c>
      <c r="Q116" s="1" t="s">
        <v>8</v>
      </c>
      <c r="R116" s="188"/>
      <c r="S116" s="48">
        <f t="shared" si="7"/>
        <v>9.4700512177276061E-4</v>
      </c>
      <c r="T116" s="51" t="str">
        <f t="shared" si="6"/>
        <v>Rendah</v>
      </c>
    </row>
    <row r="117" spans="1:22" x14ac:dyDescent="0.25">
      <c r="A117" s="1">
        <v>975</v>
      </c>
      <c r="B117" s="1" t="s">
        <v>3</v>
      </c>
      <c r="C117" s="1">
        <v>0</v>
      </c>
      <c r="D117" s="1">
        <v>189.33169599999999</v>
      </c>
      <c r="E117" s="1" t="s">
        <v>8</v>
      </c>
      <c r="F117" s="183"/>
      <c r="G117" s="171">
        <f t="shared" si="5"/>
        <v>0</v>
      </c>
      <c r="M117" s="1">
        <v>980</v>
      </c>
      <c r="N117" s="1" t="s">
        <v>3</v>
      </c>
      <c r="O117" s="1">
        <v>0</v>
      </c>
      <c r="P117" s="1">
        <v>48.289537000000003</v>
      </c>
      <c r="Q117" s="1" t="s">
        <v>8</v>
      </c>
      <c r="R117" s="188"/>
      <c r="S117" s="48">
        <f t="shared" si="7"/>
        <v>8.4125182049405952E-4</v>
      </c>
      <c r="T117" s="51" t="str">
        <f t="shared" si="6"/>
        <v>Rendah</v>
      </c>
    </row>
    <row r="118" spans="1:22" x14ac:dyDescent="0.25">
      <c r="A118" s="1">
        <v>976</v>
      </c>
      <c r="B118" s="1" t="s">
        <v>3</v>
      </c>
      <c r="C118" s="1">
        <v>0</v>
      </c>
      <c r="D118" s="1">
        <v>88.709855000000005</v>
      </c>
      <c r="E118" s="1" t="s">
        <v>8</v>
      </c>
      <c r="F118" s="183"/>
      <c r="G118" s="171">
        <f t="shared" si="5"/>
        <v>0</v>
      </c>
      <c r="M118" s="1">
        <v>981</v>
      </c>
      <c r="N118" s="1" t="s">
        <v>3</v>
      </c>
      <c r="O118" s="1">
        <v>0</v>
      </c>
      <c r="P118" s="1">
        <v>29.788366</v>
      </c>
      <c r="Q118" s="1" t="s">
        <v>8</v>
      </c>
      <c r="R118" s="188"/>
      <c r="S118" s="48">
        <f t="shared" si="7"/>
        <v>5.1894299850179437E-4</v>
      </c>
      <c r="T118" s="51" t="str">
        <f t="shared" si="6"/>
        <v>Rendah</v>
      </c>
    </row>
    <row r="119" spans="1:22" x14ac:dyDescent="0.25">
      <c r="A119" s="1">
        <v>978</v>
      </c>
      <c r="B119" s="1" t="s">
        <v>3</v>
      </c>
      <c r="C119" s="1">
        <v>0</v>
      </c>
      <c r="D119" s="1">
        <v>1094.9082510000001</v>
      </c>
      <c r="E119" s="1" t="s">
        <v>8</v>
      </c>
      <c r="F119" s="183"/>
      <c r="G119" s="171">
        <f t="shared" si="5"/>
        <v>0</v>
      </c>
      <c r="M119" s="178" t="s">
        <v>44</v>
      </c>
      <c r="N119" s="178"/>
      <c r="O119" s="178"/>
      <c r="P119" s="178"/>
      <c r="Q119" s="178"/>
      <c r="R119" s="54">
        <f>SUM(R4:R118)</f>
        <v>161488</v>
      </c>
      <c r="S119" s="49">
        <f>SUM(S4:S118)</f>
        <v>1.2959850236371386</v>
      </c>
      <c r="T119" s="1"/>
    </row>
    <row r="120" spans="1:22" x14ac:dyDescent="0.25">
      <c r="A120" s="1">
        <v>979</v>
      </c>
      <c r="B120" s="1" t="s">
        <v>3</v>
      </c>
      <c r="C120" s="1">
        <v>0</v>
      </c>
      <c r="D120" s="1">
        <v>54.359988000000001</v>
      </c>
      <c r="E120" s="1" t="s">
        <v>8</v>
      </c>
      <c r="F120" s="183"/>
      <c r="G120" s="171">
        <f t="shared" si="5"/>
        <v>0</v>
      </c>
    </row>
    <row r="121" spans="1:22" x14ac:dyDescent="0.25">
      <c r="A121" s="1">
        <v>980</v>
      </c>
      <c r="B121" s="1" t="s">
        <v>3</v>
      </c>
      <c r="C121" s="1">
        <v>0</v>
      </c>
      <c r="D121" s="1">
        <v>48.289537000000003</v>
      </c>
      <c r="E121" s="1" t="s">
        <v>8</v>
      </c>
      <c r="F121" s="183"/>
      <c r="G121" s="171">
        <f t="shared" si="5"/>
        <v>0</v>
      </c>
      <c r="P121" s="8">
        <f>SUM(P4:P118)</f>
        <v>48239.011420999996</v>
      </c>
      <c r="R121" s="65">
        <f>SUM(R4:R119)</f>
        <v>322976</v>
      </c>
    </row>
    <row r="122" spans="1:22" x14ac:dyDescent="0.25">
      <c r="A122" s="1">
        <v>981</v>
      </c>
      <c r="B122" s="1" t="s">
        <v>3</v>
      </c>
      <c r="C122" s="1">
        <v>0</v>
      </c>
      <c r="D122" s="1">
        <v>29.788366</v>
      </c>
      <c r="E122" s="1" t="s">
        <v>8</v>
      </c>
      <c r="F122" s="184"/>
      <c r="G122" s="171">
        <f t="shared" si="5"/>
        <v>0</v>
      </c>
    </row>
    <row r="123" spans="1:22" x14ac:dyDescent="0.25">
      <c r="A123" s="1">
        <v>504</v>
      </c>
      <c r="B123" s="1" t="s">
        <v>3</v>
      </c>
      <c r="C123" s="1">
        <v>0</v>
      </c>
      <c r="D123" s="1">
        <v>45.100476999999998</v>
      </c>
      <c r="E123" s="1" t="s">
        <v>13</v>
      </c>
      <c r="F123" s="182">
        <f>SUM(D123:D341)</f>
        <v>177526.26112199997</v>
      </c>
      <c r="G123" s="173">
        <f t="shared" si="5"/>
        <v>75.914497618356762</v>
      </c>
    </row>
    <row r="124" spans="1:22" x14ac:dyDescent="0.25">
      <c r="A124" s="1">
        <v>536</v>
      </c>
      <c r="B124" s="1" t="s">
        <v>3</v>
      </c>
      <c r="C124" s="1">
        <v>0</v>
      </c>
      <c r="D124" s="1">
        <v>147.088458</v>
      </c>
      <c r="E124" s="1" t="s">
        <v>13</v>
      </c>
      <c r="F124" s="183"/>
      <c r="G124" s="171">
        <f t="shared" si="5"/>
        <v>0</v>
      </c>
    </row>
    <row r="125" spans="1:22" x14ac:dyDescent="0.25">
      <c r="A125" s="1">
        <v>542</v>
      </c>
      <c r="B125" s="1" t="s">
        <v>3</v>
      </c>
      <c r="C125" s="1">
        <v>0</v>
      </c>
      <c r="D125" s="1">
        <v>159.754773</v>
      </c>
      <c r="E125" s="1" t="s">
        <v>13</v>
      </c>
      <c r="F125" s="183"/>
      <c r="G125" s="171">
        <f t="shared" si="5"/>
        <v>0</v>
      </c>
      <c r="R125" s="65" t="s">
        <v>45</v>
      </c>
    </row>
    <row r="126" spans="1:22" x14ac:dyDescent="0.25">
      <c r="A126" s="1">
        <v>0</v>
      </c>
      <c r="B126" s="1" t="s">
        <v>3</v>
      </c>
      <c r="C126" s="1">
        <v>0</v>
      </c>
      <c r="D126" s="1">
        <v>603.92136100000005</v>
      </c>
      <c r="E126" s="1" t="s">
        <v>9</v>
      </c>
      <c r="F126" s="183"/>
      <c r="G126" s="171">
        <f t="shared" si="5"/>
        <v>0</v>
      </c>
    </row>
    <row r="127" spans="1:22" x14ac:dyDescent="0.25">
      <c r="A127" s="1">
        <v>1</v>
      </c>
      <c r="B127" s="1" t="s">
        <v>3</v>
      </c>
      <c r="C127" s="1">
        <v>0</v>
      </c>
      <c r="D127" s="1">
        <v>142.04917499999999</v>
      </c>
      <c r="E127" s="1" t="s">
        <v>9</v>
      </c>
      <c r="F127" s="183"/>
      <c r="G127" s="171">
        <f t="shared" si="5"/>
        <v>0</v>
      </c>
      <c r="R127" s="65" t="s">
        <v>29</v>
      </c>
      <c r="S127" s="64">
        <f>S119/115</f>
        <v>1.1269434988149031E-2</v>
      </c>
      <c r="V127" s="20"/>
    </row>
    <row r="128" spans="1:22" x14ac:dyDescent="0.25">
      <c r="A128" s="1">
        <v>2</v>
      </c>
      <c r="B128" s="1" t="s">
        <v>3</v>
      </c>
      <c r="C128" s="1">
        <v>0</v>
      </c>
      <c r="D128" s="1">
        <v>826.67756099999997</v>
      </c>
      <c r="E128" s="1" t="s">
        <v>9</v>
      </c>
      <c r="F128" s="183"/>
      <c r="G128" s="171">
        <f t="shared" si="5"/>
        <v>0</v>
      </c>
      <c r="R128" s="8"/>
    </row>
    <row r="129" spans="1:24" x14ac:dyDescent="0.25">
      <c r="A129" s="1">
        <v>3</v>
      </c>
      <c r="B129" s="1" t="s">
        <v>3</v>
      </c>
      <c r="C129" s="1">
        <v>0</v>
      </c>
      <c r="D129" s="1">
        <v>1289.115481</v>
      </c>
      <c r="E129" s="1" t="s">
        <v>9</v>
      </c>
      <c r="F129" s="183"/>
      <c r="G129" s="171">
        <f t="shared" si="5"/>
        <v>0</v>
      </c>
      <c r="S129" s="8" t="s">
        <v>30</v>
      </c>
    </row>
    <row r="130" spans="1:24" x14ac:dyDescent="0.25">
      <c r="A130" s="1">
        <v>4</v>
      </c>
      <c r="B130" s="1" t="s">
        <v>3</v>
      </c>
      <c r="C130" s="1">
        <v>0</v>
      </c>
      <c r="D130" s="1">
        <v>102.73457999999999</v>
      </c>
      <c r="E130" s="1" t="s">
        <v>9</v>
      </c>
      <c r="F130" s="183"/>
      <c r="G130" s="171">
        <f t="shared" si="5"/>
        <v>0</v>
      </c>
      <c r="S130" s="66" t="s">
        <v>31</v>
      </c>
      <c r="T130" s="66">
        <v>0</v>
      </c>
      <c r="U130" s="32"/>
      <c r="V130" s="50">
        <f>S127</f>
        <v>1.1269434988149031E-2</v>
      </c>
    </row>
    <row r="131" spans="1:24" x14ac:dyDescent="0.25">
      <c r="A131" s="1">
        <v>5</v>
      </c>
      <c r="B131" s="1" t="s">
        <v>3</v>
      </c>
      <c r="C131" s="1">
        <v>0</v>
      </c>
      <c r="D131" s="1">
        <v>319.83430900000002</v>
      </c>
      <c r="E131" s="1" t="s">
        <v>9</v>
      </c>
      <c r="F131" s="183"/>
      <c r="G131" s="171">
        <f t="shared" si="5"/>
        <v>0</v>
      </c>
      <c r="S131" s="66" t="s">
        <v>32</v>
      </c>
      <c r="T131" s="66">
        <v>1.14E-2</v>
      </c>
      <c r="U131" s="32"/>
      <c r="V131" s="50">
        <f>T131+S127</f>
        <v>2.266943498814903E-2</v>
      </c>
    </row>
    <row r="132" spans="1:24" x14ac:dyDescent="0.25">
      <c r="A132" s="1">
        <v>6</v>
      </c>
      <c r="B132" s="1" t="s">
        <v>3</v>
      </c>
      <c r="C132" s="1">
        <v>0</v>
      </c>
      <c r="D132" s="1">
        <v>901.81821000000002</v>
      </c>
      <c r="E132" s="1" t="s">
        <v>9</v>
      </c>
      <c r="F132" s="183"/>
      <c r="G132" s="171">
        <f t="shared" si="5"/>
        <v>0</v>
      </c>
      <c r="S132" s="66" t="s">
        <v>33</v>
      </c>
      <c r="T132" s="67">
        <v>2.2800000000000001E-2</v>
      </c>
      <c r="U132" s="50"/>
      <c r="V132" s="50">
        <f>T132+S127</f>
        <v>3.406943498814903E-2</v>
      </c>
    </row>
    <row r="133" spans="1:24" x14ac:dyDescent="0.25">
      <c r="A133" s="1">
        <v>7</v>
      </c>
      <c r="B133" s="1" t="s">
        <v>3</v>
      </c>
      <c r="C133" s="1">
        <v>0</v>
      </c>
      <c r="D133" s="1">
        <v>689.25638900000001</v>
      </c>
      <c r="E133" s="1" t="s">
        <v>9</v>
      </c>
      <c r="F133" s="183"/>
      <c r="G133" s="171">
        <f t="shared" ref="G133:G196" si="8">(F133/F$357)*100</f>
        <v>0</v>
      </c>
    </row>
    <row r="134" spans="1:24" x14ac:dyDescent="0.25">
      <c r="A134" s="1">
        <v>8</v>
      </c>
      <c r="B134" s="1" t="s">
        <v>3</v>
      </c>
      <c r="C134" s="1">
        <v>0</v>
      </c>
      <c r="D134" s="1">
        <v>206.916156</v>
      </c>
      <c r="E134" s="1" t="s">
        <v>9</v>
      </c>
      <c r="F134" s="183"/>
      <c r="G134" s="171">
        <f t="shared" si="8"/>
        <v>0</v>
      </c>
    </row>
    <row r="135" spans="1:24" x14ac:dyDescent="0.25">
      <c r="A135" s="1">
        <v>9</v>
      </c>
      <c r="B135" s="1" t="s">
        <v>3</v>
      </c>
      <c r="C135" s="1">
        <v>0</v>
      </c>
      <c r="D135" s="1">
        <v>1689.1036810000001</v>
      </c>
      <c r="E135" s="1" t="s">
        <v>9</v>
      </c>
      <c r="F135" s="183"/>
      <c r="G135" s="171">
        <f t="shared" si="8"/>
        <v>0</v>
      </c>
      <c r="S135" s="139" t="s">
        <v>108</v>
      </c>
    </row>
    <row r="136" spans="1:24" x14ac:dyDescent="0.25">
      <c r="A136" s="1">
        <v>10</v>
      </c>
      <c r="B136" s="1" t="s">
        <v>3</v>
      </c>
      <c r="C136" s="1">
        <v>0</v>
      </c>
      <c r="D136" s="1">
        <v>2130.2055930000001</v>
      </c>
      <c r="E136" s="1" t="s">
        <v>9</v>
      </c>
      <c r="F136" s="183"/>
      <c r="G136" s="171">
        <f t="shared" si="8"/>
        <v>0</v>
      </c>
      <c r="R136" s="63" t="str">
        <f>IF(S4&gt;0.0228,"Tinggi",IF(AND(S4&gt;0.0114,S4&lt;0.0227),"Sedang",IF(AND(S4&gt;0,S4&lt;0.0113),"Rendah","Rendah")))</f>
        <v>Rendah</v>
      </c>
    </row>
    <row r="137" spans="1:24" ht="28.5" x14ac:dyDescent="0.25">
      <c r="A137" s="1">
        <v>11</v>
      </c>
      <c r="B137" s="1" t="s">
        <v>3</v>
      </c>
      <c r="C137" s="1">
        <v>0</v>
      </c>
      <c r="D137" s="1">
        <v>351.178178</v>
      </c>
      <c r="E137" s="1" t="s">
        <v>9</v>
      </c>
      <c r="F137" s="183"/>
      <c r="G137" s="171">
        <f t="shared" si="8"/>
        <v>0</v>
      </c>
      <c r="S137" s="129" t="s">
        <v>17</v>
      </c>
      <c r="T137" s="130" t="s">
        <v>109</v>
      </c>
      <c r="U137" s="130" t="s">
        <v>105</v>
      </c>
      <c r="V137" s="129" t="s">
        <v>29</v>
      </c>
      <c r="W137" s="130" t="s">
        <v>103</v>
      </c>
      <c r="X137" s="129" t="s">
        <v>96</v>
      </c>
    </row>
    <row r="138" spans="1:24" x14ac:dyDescent="0.25">
      <c r="A138" s="1">
        <v>12</v>
      </c>
      <c r="B138" s="1" t="s">
        <v>3</v>
      </c>
      <c r="C138" s="1">
        <v>0</v>
      </c>
      <c r="D138" s="1">
        <v>539.57811200000003</v>
      </c>
      <c r="E138" s="1" t="s">
        <v>9</v>
      </c>
      <c r="F138" s="183"/>
      <c r="G138" s="171">
        <f t="shared" si="8"/>
        <v>0</v>
      </c>
      <c r="S138" s="137">
        <v>1</v>
      </c>
      <c r="T138" s="133">
        <f>P121</f>
        <v>48239.011420999996</v>
      </c>
      <c r="U138" s="134">
        <v>447907</v>
      </c>
      <c r="V138" s="135">
        <f>AVERAGE(T$138:T143)</f>
        <v>82476.42816783335</v>
      </c>
      <c r="W138" s="135">
        <f>STDEV(T$138:T143)</f>
        <v>29270.594398471923</v>
      </c>
      <c r="X138" s="135">
        <f>(T138-V138)/W138</f>
        <v>-1.1696864190985041</v>
      </c>
    </row>
    <row r="139" spans="1:24" x14ac:dyDescent="0.25">
      <c r="A139" s="1">
        <v>13</v>
      </c>
      <c r="B139" s="1" t="s">
        <v>3</v>
      </c>
      <c r="C139" s="1">
        <v>0</v>
      </c>
      <c r="D139" s="1">
        <v>891.16861700000004</v>
      </c>
      <c r="E139" s="1" t="s">
        <v>9</v>
      </c>
      <c r="F139" s="183"/>
      <c r="G139" s="171">
        <f t="shared" si="8"/>
        <v>0</v>
      </c>
      <c r="S139" s="137">
        <v>2</v>
      </c>
      <c r="T139" s="136">
        <v>124806.43598500009</v>
      </c>
      <c r="U139" s="134">
        <v>580289</v>
      </c>
      <c r="V139" s="135">
        <f>AVERAGE(T$138:T144)</f>
        <v>82476.42816783335</v>
      </c>
      <c r="W139" s="135">
        <f>STDEV(T$138:T144)</f>
        <v>29270.594398471923</v>
      </c>
      <c r="X139" s="135">
        <f t="shared" ref="X139:X143" si="9">(T139-V139)/W139</f>
        <v>1.446161538126352</v>
      </c>
    </row>
    <row r="140" spans="1:24" x14ac:dyDescent="0.25">
      <c r="A140" s="1">
        <v>14</v>
      </c>
      <c r="B140" s="1" t="s">
        <v>3</v>
      </c>
      <c r="C140" s="1">
        <v>0</v>
      </c>
      <c r="D140" s="1">
        <v>406.880854</v>
      </c>
      <c r="E140" s="1" t="s">
        <v>9</v>
      </c>
      <c r="F140" s="183"/>
      <c r="G140" s="171">
        <f t="shared" si="8"/>
        <v>0</v>
      </c>
      <c r="S140" s="137">
        <v>3</v>
      </c>
      <c r="T140" s="135">
        <v>89239.360910000032</v>
      </c>
      <c r="U140" s="134">
        <v>255151</v>
      </c>
      <c r="V140" s="135">
        <f>AVERAGE(T$138:T145)</f>
        <v>82476.42816783335</v>
      </c>
      <c r="W140" s="135">
        <f>STDEV(T$138:T145)</f>
        <v>29270.594398471923</v>
      </c>
      <c r="X140" s="135">
        <f t="shared" si="9"/>
        <v>0.23104869857100485</v>
      </c>
    </row>
    <row r="141" spans="1:24" x14ac:dyDescent="0.25">
      <c r="A141" s="1">
        <v>15</v>
      </c>
      <c r="B141" s="1" t="s">
        <v>3</v>
      </c>
      <c r="C141" s="1">
        <v>0</v>
      </c>
      <c r="D141" s="1">
        <v>389.28169300000002</v>
      </c>
      <c r="E141" s="1" t="s">
        <v>9</v>
      </c>
      <c r="F141" s="183"/>
      <c r="G141" s="171">
        <f t="shared" si="8"/>
        <v>0</v>
      </c>
      <c r="S141" s="137">
        <v>4</v>
      </c>
      <c r="T141" s="135">
        <v>64661.956827999995</v>
      </c>
      <c r="U141" s="134">
        <v>319006</v>
      </c>
      <c r="V141" s="135">
        <f>AVERAGE(T$138:T146)</f>
        <v>82476.42816783335</v>
      </c>
      <c r="W141" s="135">
        <f>STDEV(T$138:T146)</f>
        <v>29270.594398471923</v>
      </c>
      <c r="X141" s="135">
        <f t="shared" si="9"/>
        <v>-0.60861324158020391</v>
      </c>
    </row>
    <row r="142" spans="1:24" x14ac:dyDescent="0.25">
      <c r="A142" s="1">
        <v>16</v>
      </c>
      <c r="B142" s="1" t="s">
        <v>3</v>
      </c>
      <c r="C142" s="1">
        <v>0</v>
      </c>
      <c r="D142" s="1">
        <v>919.75990400000001</v>
      </c>
      <c r="E142" s="1" t="s">
        <v>9</v>
      </c>
      <c r="F142" s="183"/>
      <c r="G142" s="171">
        <f t="shared" si="8"/>
        <v>0</v>
      </c>
      <c r="S142" s="137">
        <v>5</v>
      </c>
      <c r="T142" s="135">
        <v>105777.19750800003</v>
      </c>
      <c r="U142" s="134">
        <v>701523</v>
      </c>
      <c r="V142" s="135">
        <f>AVERAGE(T$138:T147)</f>
        <v>82476.42816783335</v>
      </c>
      <c r="W142" s="135">
        <f>STDEV(T$138:T147)</f>
        <v>29270.594398471923</v>
      </c>
      <c r="X142" s="135">
        <f t="shared" si="9"/>
        <v>0.79604701643445608</v>
      </c>
    </row>
    <row r="143" spans="1:24" x14ac:dyDescent="0.25">
      <c r="A143" s="1">
        <v>17</v>
      </c>
      <c r="B143" s="1" t="s">
        <v>3</v>
      </c>
      <c r="C143" s="1">
        <v>0</v>
      </c>
      <c r="D143" s="1">
        <v>1932.261929</v>
      </c>
      <c r="E143" s="1" t="s">
        <v>9</v>
      </c>
      <c r="F143" s="183"/>
      <c r="G143" s="171">
        <f t="shared" si="8"/>
        <v>0</v>
      </c>
      <c r="S143" s="137">
        <v>6</v>
      </c>
      <c r="T143" s="135">
        <v>62134.606355000011</v>
      </c>
      <c r="U143" s="134">
        <v>396586</v>
      </c>
      <c r="V143" s="135">
        <f>AVERAGE(T$138:T148)</f>
        <v>82476.42816783335</v>
      </c>
      <c r="W143" s="135">
        <f>STDEV(T$138:T148)</f>
        <v>29270.594398471923</v>
      </c>
      <c r="X143" s="135">
        <f t="shared" si="9"/>
        <v>-0.69495759245310329</v>
      </c>
    </row>
    <row r="144" spans="1:24" x14ac:dyDescent="0.25">
      <c r="A144" s="1">
        <v>18</v>
      </c>
      <c r="B144" s="1" t="s">
        <v>3</v>
      </c>
      <c r="C144" s="1">
        <v>0</v>
      </c>
      <c r="D144" s="1">
        <v>552.37565700000005</v>
      </c>
      <c r="E144" s="1" t="s">
        <v>9</v>
      </c>
      <c r="F144" s="183"/>
      <c r="G144" s="171">
        <f t="shared" si="8"/>
        <v>0</v>
      </c>
    </row>
    <row r="145" spans="1:24" x14ac:dyDescent="0.25">
      <c r="A145" s="1">
        <v>19</v>
      </c>
      <c r="B145" s="1" t="s">
        <v>3</v>
      </c>
      <c r="C145" s="1">
        <v>0</v>
      </c>
      <c r="D145" s="1">
        <v>1007.909722</v>
      </c>
      <c r="E145" s="1" t="s">
        <v>9</v>
      </c>
      <c r="F145" s="183"/>
      <c r="G145" s="171">
        <f t="shared" si="8"/>
        <v>0</v>
      </c>
      <c r="S145" s="140"/>
      <c r="T145" s="140"/>
      <c r="U145" s="140"/>
      <c r="V145" s="140"/>
      <c r="W145" s="140"/>
      <c r="X145" s="140"/>
    </row>
    <row r="146" spans="1:24" x14ac:dyDescent="0.25">
      <c r="A146" s="1">
        <v>20</v>
      </c>
      <c r="B146" s="1" t="s">
        <v>3</v>
      </c>
      <c r="C146" s="1">
        <v>0</v>
      </c>
      <c r="D146" s="1">
        <v>2653.2983170000002</v>
      </c>
      <c r="E146" s="1" t="s">
        <v>9</v>
      </c>
      <c r="F146" s="183"/>
      <c r="G146" s="171">
        <f t="shared" si="8"/>
        <v>0</v>
      </c>
      <c r="S146" s="142"/>
      <c r="T146" s="143"/>
      <c r="U146" s="143"/>
      <c r="V146" s="142"/>
      <c r="W146" s="143"/>
      <c r="X146" s="142"/>
    </row>
    <row r="147" spans="1:24" x14ac:dyDescent="0.25">
      <c r="A147" s="1">
        <v>21</v>
      </c>
      <c r="B147" s="1" t="s">
        <v>3</v>
      </c>
      <c r="C147" s="1">
        <v>0</v>
      </c>
      <c r="D147" s="1">
        <v>918.61742900000002</v>
      </c>
      <c r="E147" s="1" t="s">
        <v>9</v>
      </c>
      <c r="F147" s="183"/>
      <c r="G147" s="171">
        <f t="shared" si="8"/>
        <v>0</v>
      </c>
      <c r="S147" s="144"/>
      <c r="T147" s="145"/>
      <c r="U147" s="146"/>
      <c r="V147" s="147"/>
      <c r="W147" s="147"/>
      <c r="X147" s="147"/>
    </row>
    <row r="148" spans="1:24" x14ac:dyDescent="0.25">
      <c r="A148" s="1">
        <v>22</v>
      </c>
      <c r="B148" s="1" t="s">
        <v>3</v>
      </c>
      <c r="C148" s="1">
        <v>0</v>
      </c>
      <c r="D148" s="1">
        <v>661.56046300000003</v>
      </c>
      <c r="E148" s="1" t="s">
        <v>9</v>
      </c>
      <c r="F148" s="183"/>
      <c r="G148" s="171">
        <f t="shared" si="8"/>
        <v>0</v>
      </c>
      <c r="S148" s="144"/>
      <c r="T148" s="141"/>
      <c r="U148" s="146"/>
      <c r="V148" s="147"/>
      <c r="W148" s="147"/>
      <c r="X148" s="147"/>
    </row>
    <row r="149" spans="1:24" x14ac:dyDescent="0.25">
      <c r="A149" s="1">
        <v>23</v>
      </c>
      <c r="B149" s="1" t="s">
        <v>3</v>
      </c>
      <c r="C149" s="1">
        <v>0</v>
      </c>
      <c r="D149" s="1">
        <v>284.58838300000002</v>
      </c>
      <c r="E149" s="1" t="s">
        <v>9</v>
      </c>
      <c r="F149" s="183"/>
      <c r="G149" s="171">
        <f t="shared" si="8"/>
        <v>0</v>
      </c>
      <c r="S149" s="144"/>
      <c r="T149" s="147"/>
      <c r="U149" s="146"/>
      <c r="V149" s="147"/>
      <c r="W149" s="147"/>
      <c r="X149" s="147"/>
    </row>
    <row r="150" spans="1:24" x14ac:dyDescent="0.25">
      <c r="A150" s="1">
        <v>24</v>
      </c>
      <c r="B150" s="1" t="s">
        <v>3</v>
      </c>
      <c r="C150" s="1">
        <v>0</v>
      </c>
      <c r="D150" s="1">
        <v>794.80445699999996</v>
      </c>
      <c r="E150" s="1" t="s">
        <v>9</v>
      </c>
      <c r="F150" s="183"/>
      <c r="G150" s="171">
        <f t="shared" si="8"/>
        <v>0</v>
      </c>
      <c r="S150" s="144"/>
      <c r="T150" s="147"/>
      <c r="U150" s="146"/>
      <c r="V150" s="147"/>
      <c r="W150" s="147"/>
      <c r="X150" s="147"/>
    </row>
    <row r="151" spans="1:24" x14ac:dyDescent="0.25">
      <c r="A151" s="1">
        <v>25</v>
      </c>
      <c r="B151" s="1" t="s">
        <v>3</v>
      </c>
      <c r="C151" s="1">
        <v>0</v>
      </c>
      <c r="D151" s="1">
        <v>949.15064400000006</v>
      </c>
      <c r="E151" s="1" t="s">
        <v>9</v>
      </c>
      <c r="F151" s="183"/>
      <c r="G151" s="171">
        <f t="shared" si="8"/>
        <v>0</v>
      </c>
      <c r="S151" s="144"/>
      <c r="T151" s="147"/>
      <c r="U151" s="146"/>
      <c r="V151" s="147"/>
      <c r="W151" s="147"/>
      <c r="X151" s="147"/>
    </row>
    <row r="152" spans="1:24" x14ac:dyDescent="0.25">
      <c r="A152" s="1">
        <v>26</v>
      </c>
      <c r="B152" s="1" t="s">
        <v>3</v>
      </c>
      <c r="C152" s="1">
        <v>0</v>
      </c>
      <c r="D152" s="1">
        <v>1964.9232850000001</v>
      </c>
      <c r="E152" s="1" t="s">
        <v>9</v>
      </c>
      <c r="F152" s="183"/>
      <c r="G152" s="171">
        <f t="shared" si="8"/>
        <v>0</v>
      </c>
      <c r="S152" s="144"/>
      <c r="T152" s="147"/>
      <c r="U152" s="146"/>
      <c r="V152" s="147"/>
      <c r="W152" s="147"/>
      <c r="X152" s="147"/>
    </row>
    <row r="153" spans="1:24" x14ac:dyDescent="0.25">
      <c r="A153" s="1">
        <v>27</v>
      </c>
      <c r="B153" s="1" t="s">
        <v>3</v>
      </c>
      <c r="C153" s="1">
        <v>0</v>
      </c>
      <c r="D153" s="1">
        <v>363.68800299999998</v>
      </c>
      <c r="E153" s="1" t="s">
        <v>9</v>
      </c>
      <c r="F153" s="183"/>
      <c r="G153" s="171">
        <f t="shared" si="8"/>
        <v>0</v>
      </c>
    </row>
    <row r="154" spans="1:24" x14ac:dyDescent="0.25">
      <c r="A154" s="1">
        <v>28</v>
      </c>
      <c r="B154" s="1" t="s">
        <v>3</v>
      </c>
      <c r="C154" s="1">
        <v>0</v>
      </c>
      <c r="D154" s="1">
        <v>188.530843</v>
      </c>
      <c r="E154" s="1" t="s">
        <v>9</v>
      </c>
      <c r="F154" s="183"/>
      <c r="G154" s="171">
        <f t="shared" si="8"/>
        <v>0</v>
      </c>
    </row>
    <row r="155" spans="1:24" x14ac:dyDescent="0.25">
      <c r="A155" s="1">
        <v>29</v>
      </c>
      <c r="B155" s="1" t="s">
        <v>3</v>
      </c>
      <c r="C155" s="1">
        <v>0</v>
      </c>
      <c r="D155" s="1">
        <v>1487.3461649999999</v>
      </c>
      <c r="E155" s="1" t="s">
        <v>9</v>
      </c>
      <c r="F155" s="183"/>
      <c r="G155" s="171">
        <f t="shared" si="8"/>
        <v>0</v>
      </c>
    </row>
    <row r="156" spans="1:24" x14ac:dyDescent="0.25">
      <c r="A156" s="1">
        <v>30</v>
      </c>
      <c r="B156" s="1" t="s">
        <v>3</v>
      </c>
      <c r="C156" s="1">
        <v>0</v>
      </c>
      <c r="D156" s="1">
        <v>223.27973600000001</v>
      </c>
      <c r="E156" s="1" t="s">
        <v>9</v>
      </c>
      <c r="F156" s="183"/>
      <c r="G156" s="171">
        <f t="shared" si="8"/>
        <v>0</v>
      </c>
    </row>
    <row r="157" spans="1:24" x14ac:dyDescent="0.25">
      <c r="A157" s="1">
        <v>31</v>
      </c>
      <c r="B157" s="1" t="s">
        <v>3</v>
      </c>
      <c r="C157" s="1">
        <v>0</v>
      </c>
      <c r="D157" s="1">
        <v>1492.5335070000001</v>
      </c>
      <c r="E157" s="1" t="s">
        <v>9</v>
      </c>
      <c r="F157" s="183"/>
      <c r="G157" s="171">
        <f t="shared" si="8"/>
        <v>0</v>
      </c>
    </row>
    <row r="158" spans="1:24" x14ac:dyDescent="0.25">
      <c r="A158" s="1">
        <v>32</v>
      </c>
      <c r="B158" s="1" t="s">
        <v>3</v>
      </c>
      <c r="C158" s="1">
        <v>0</v>
      </c>
      <c r="D158" s="1">
        <v>966.83381099999997</v>
      </c>
      <c r="E158" s="1" t="s">
        <v>9</v>
      </c>
      <c r="F158" s="183"/>
      <c r="G158" s="171">
        <f t="shared" si="8"/>
        <v>0</v>
      </c>
    </row>
    <row r="159" spans="1:24" x14ac:dyDescent="0.25">
      <c r="A159" s="1">
        <v>33</v>
      </c>
      <c r="B159" s="1" t="s">
        <v>3</v>
      </c>
      <c r="C159" s="1">
        <v>0</v>
      </c>
      <c r="D159" s="1">
        <v>1612.9764560000001</v>
      </c>
      <c r="E159" s="1" t="s">
        <v>9</v>
      </c>
      <c r="F159" s="183"/>
      <c r="G159" s="171">
        <f t="shared" si="8"/>
        <v>0</v>
      </c>
    </row>
    <row r="160" spans="1:24" x14ac:dyDescent="0.25">
      <c r="A160" s="1">
        <v>34</v>
      </c>
      <c r="B160" s="1" t="s">
        <v>3</v>
      </c>
      <c r="C160" s="1">
        <v>0</v>
      </c>
      <c r="D160" s="1">
        <v>2446.3464589999999</v>
      </c>
      <c r="E160" s="1" t="s">
        <v>9</v>
      </c>
      <c r="F160" s="183"/>
      <c r="G160" s="171">
        <f t="shared" si="8"/>
        <v>0</v>
      </c>
    </row>
    <row r="161" spans="1:7" x14ac:dyDescent="0.25">
      <c r="A161" s="1">
        <v>35</v>
      </c>
      <c r="B161" s="1" t="s">
        <v>3</v>
      </c>
      <c r="C161" s="1">
        <v>0</v>
      </c>
      <c r="D161" s="1">
        <v>660.843616</v>
      </c>
      <c r="E161" s="1" t="s">
        <v>9</v>
      </c>
      <c r="F161" s="183"/>
      <c r="G161" s="171">
        <f t="shared" si="8"/>
        <v>0</v>
      </c>
    </row>
    <row r="162" spans="1:7" x14ac:dyDescent="0.25">
      <c r="A162" s="1">
        <v>36</v>
      </c>
      <c r="B162" s="1" t="s">
        <v>3</v>
      </c>
      <c r="C162" s="1">
        <v>0</v>
      </c>
      <c r="D162" s="1">
        <v>917.06052599999998</v>
      </c>
      <c r="E162" s="1" t="s">
        <v>9</v>
      </c>
      <c r="F162" s="183"/>
      <c r="G162" s="171">
        <f t="shared" si="8"/>
        <v>0</v>
      </c>
    </row>
    <row r="163" spans="1:7" x14ac:dyDescent="0.25">
      <c r="A163" s="1">
        <v>37</v>
      </c>
      <c r="B163" s="1" t="s">
        <v>3</v>
      </c>
      <c r="C163" s="1">
        <v>0</v>
      </c>
      <c r="D163" s="1">
        <v>759.93515600000001</v>
      </c>
      <c r="E163" s="1" t="s">
        <v>9</v>
      </c>
      <c r="F163" s="183"/>
      <c r="G163" s="171">
        <f t="shared" si="8"/>
        <v>0</v>
      </c>
    </row>
    <row r="164" spans="1:7" x14ac:dyDescent="0.25">
      <c r="A164" s="1">
        <v>38</v>
      </c>
      <c r="B164" s="1" t="s">
        <v>3</v>
      </c>
      <c r="C164" s="1">
        <v>0</v>
      </c>
      <c r="D164" s="1">
        <v>657.13337100000001</v>
      </c>
      <c r="E164" s="1" t="s">
        <v>9</v>
      </c>
      <c r="F164" s="183"/>
      <c r="G164" s="171">
        <f t="shared" si="8"/>
        <v>0</v>
      </c>
    </row>
    <row r="165" spans="1:7" x14ac:dyDescent="0.25">
      <c r="A165" s="1">
        <v>39</v>
      </c>
      <c r="B165" s="1" t="s">
        <v>3</v>
      </c>
      <c r="C165" s="1">
        <v>0</v>
      </c>
      <c r="D165" s="1">
        <v>76.585054999999997</v>
      </c>
      <c r="E165" s="1" t="s">
        <v>9</v>
      </c>
      <c r="F165" s="183"/>
      <c r="G165" s="171">
        <f t="shared" si="8"/>
        <v>0</v>
      </c>
    </row>
    <row r="166" spans="1:7" x14ac:dyDescent="0.25">
      <c r="A166" s="1">
        <v>40</v>
      </c>
      <c r="B166" s="1" t="s">
        <v>3</v>
      </c>
      <c r="C166" s="1">
        <v>0</v>
      </c>
      <c r="D166" s="1">
        <v>9777.2215450000003</v>
      </c>
      <c r="E166" s="1" t="s">
        <v>9</v>
      </c>
      <c r="F166" s="183"/>
      <c r="G166" s="171">
        <f t="shared" si="8"/>
        <v>0</v>
      </c>
    </row>
    <row r="167" spans="1:7" x14ac:dyDescent="0.25">
      <c r="A167" s="1">
        <v>41</v>
      </c>
      <c r="B167" s="1" t="s">
        <v>3</v>
      </c>
      <c r="C167" s="1">
        <v>0</v>
      </c>
      <c r="D167" s="1">
        <v>93.543673999999996</v>
      </c>
      <c r="E167" s="1" t="s">
        <v>9</v>
      </c>
      <c r="F167" s="183"/>
      <c r="G167" s="171">
        <f t="shared" si="8"/>
        <v>0</v>
      </c>
    </row>
    <row r="168" spans="1:7" x14ac:dyDescent="0.25">
      <c r="A168" s="1">
        <v>44</v>
      </c>
      <c r="B168" s="1" t="s">
        <v>3</v>
      </c>
      <c r="C168" s="1">
        <v>0</v>
      </c>
      <c r="D168" s="1">
        <v>414.304844</v>
      </c>
      <c r="E168" s="1" t="s">
        <v>9</v>
      </c>
      <c r="F168" s="183"/>
      <c r="G168" s="171">
        <f t="shared" si="8"/>
        <v>0</v>
      </c>
    </row>
    <row r="169" spans="1:7" x14ac:dyDescent="0.25">
      <c r="A169" s="1">
        <v>45</v>
      </c>
      <c r="B169" s="1" t="s">
        <v>3</v>
      </c>
      <c r="C169" s="1">
        <v>0</v>
      </c>
      <c r="D169" s="1">
        <v>293.34561100000002</v>
      </c>
      <c r="E169" s="1" t="s">
        <v>9</v>
      </c>
      <c r="F169" s="183"/>
      <c r="G169" s="171">
        <f t="shared" si="8"/>
        <v>0</v>
      </c>
    </row>
    <row r="170" spans="1:7" x14ac:dyDescent="0.25">
      <c r="A170" s="1">
        <v>46</v>
      </c>
      <c r="B170" s="1" t="s">
        <v>3</v>
      </c>
      <c r="C170" s="1">
        <v>0</v>
      </c>
      <c r="D170" s="1">
        <v>514.67396799999995</v>
      </c>
      <c r="E170" s="1" t="s">
        <v>9</v>
      </c>
      <c r="F170" s="183"/>
      <c r="G170" s="171">
        <f t="shared" si="8"/>
        <v>0</v>
      </c>
    </row>
    <row r="171" spans="1:7" x14ac:dyDescent="0.25">
      <c r="A171" s="1">
        <v>47</v>
      </c>
      <c r="B171" s="1" t="s">
        <v>3</v>
      </c>
      <c r="C171" s="1">
        <v>0</v>
      </c>
      <c r="D171" s="1">
        <v>24.335356000000001</v>
      </c>
      <c r="E171" s="1" t="s">
        <v>9</v>
      </c>
      <c r="F171" s="183"/>
      <c r="G171" s="171">
        <f t="shared" si="8"/>
        <v>0</v>
      </c>
    </row>
    <row r="172" spans="1:7" x14ac:dyDescent="0.25">
      <c r="A172" s="1">
        <v>48</v>
      </c>
      <c r="B172" s="1" t="s">
        <v>3</v>
      </c>
      <c r="C172" s="1">
        <v>0</v>
      </c>
      <c r="D172" s="1">
        <v>140.779291</v>
      </c>
      <c r="E172" s="1" t="s">
        <v>9</v>
      </c>
      <c r="F172" s="183"/>
      <c r="G172" s="171">
        <f t="shared" si="8"/>
        <v>0</v>
      </c>
    </row>
    <row r="173" spans="1:7" x14ac:dyDescent="0.25">
      <c r="A173" s="1">
        <v>49</v>
      </c>
      <c r="B173" s="1" t="s">
        <v>3</v>
      </c>
      <c r="C173" s="1">
        <v>0</v>
      </c>
      <c r="D173" s="1">
        <v>227.199995</v>
      </c>
      <c r="E173" s="1" t="s">
        <v>9</v>
      </c>
      <c r="F173" s="183"/>
      <c r="G173" s="171">
        <f t="shared" si="8"/>
        <v>0</v>
      </c>
    </row>
    <row r="174" spans="1:7" x14ac:dyDescent="0.25">
      <c r="A174" s="1">
        <v>50</v>
      </c>
      <c r="B174" s="1" t="s">
        <v>3</v>
      </c>
      <c r="C174" s="1">
        <v>0</v>
      </c>
      <c r="D174" s="1">
        <v>114.876532</v>
      </c>
      <c r="E174" s="1" t="s">
        <v>9</v>
      </c>
      <c r="F174" s="183"/>
      <c r="G174" s="171">
        <f t="shared" si="8"/>
        <v>0</v>
      </c>
    </row>
    <row r="175" spans="1:7" x14ac:dyDescent="0.25">
      <c r="A175" s="1">
        <v>51</v>
      </c>
      <c r="B175" s="1" t="s">
        <v>3</v>
      </c>
      <c r="C175" s="1">
        <v>0</v>
      </c>
      <c r="D175" s="1">
        <v>157.685407</v>
      </c>
      <c r="E175" s="1" t="s">
        <v>9</v>
      </c>
      <c r="F175" s="183"/>
      <c r="G175" s="171">
        <f t="shared" si="8"/>
        <v>0</v>
      </c>
    </row>
    <row r="176" spans="1:7" x14ac:dyDescent="0.25">
      <c r="A176" s="1">
        <v>52</v>
      </c>
      <c r="B176" s="1" t="s">
        <v>3</v>
      </c>
      <c r="C176" s="1">
        <v>0</v>
      </c>
      <c r="D176" s="1">
        <v>192.97648599999999</v>
      </c>
      <c r="E176" s="1" t="s">
        <v>9</v>
      </c>
      <c r="F176" s="183"/>
      <c r="G176" s="171">
        <f t="shared" si="8"/>
        <v>0</v>
      </c>
    </row>
    <row r="177" spans="1:7" x14ac:dyDescent="0.25">
      <c r="A177" s="1">
        <v>53</v>
      </c>
      <c r="B177" s="1" t="s">
        <v>3</v>
      </c>
      <c r="C177" s="1">
        <v>0</v>
      </c>
      <c r="D177" s="1">
        <v>96.405113</v>
      </c>
      <c r="E177" s="1" t="s">
        <v>9</v>
      </c>
      <c r="F177" s="183"/>
      <c r="G177" s="171">
        <f t="shared" si="8"/>
        <v>0</v>
      </c>
    </row>
    <row r="178" spans="1:7" x14ac:dyDescent="0.25">
      <c r="A178" s="1">
        <v>54</v>
      </c>
      <c r="B178" s="1" t="s">
        <v>3</v>
      </c>
      <c r="C178" s="1">
        <v>0</v>
      </c>
      <c r="D178" s="1">
        <v>277.76958300000001</v>
      </c>
      <c r="E178" s="1" t="s">
        <v>9</v>
      </c>
      <c r="F178" s="183"/>
      <c r="G178" s="171">
        <f t="shared" si="8"/>
        <v>0</v>
      </c>
    </row>
    <row r="179" spans="1:7" x14ac:dyDescent="0.25">
      <c r="A179" s="1">
        <v>55</v>
      </c>
      <c r="B179" s="1" t="s">
        <v>3</v>
      </c>
      <c r="C179" s="1">
        <v>0</v>
      </c>
      <c r="D179" s="1">
        <v>112.759942</v>
      </c>
      <c r="E179" s="1" t="s">
        <v>9</v>
      </c>
      <c r="F179" s="183"/>
      <c r="G179" s="171">
        <f t="shared" si="8"/>
        <v>0</v>
      </c>
    </row>
    <row r="180" spans="1:7" x14ac:dyDescent="0.25">
      <c r="A180" s="1">
        <v>56</v>
      </c>
      <c r="B180" s="1" t="s">
        <v>3</v>
      </c>
      <c r="C180" s="1">
        <v>0</v>
      </c>
      <c r="D180" s="1">
        <v>280.48226199999999</v>
      </c>
      <c r="E180" s="1" t="s">
        <v>9</v>
      </c>
      <c r="F180" s="183"/>
      <c r="G180" s="171">
        <f t="shared" si="8"/>
        <v>0</v>
      </c>
    </row>
    <row r="181" spans="1:7" x14ac:dyDescent="0.25">
      <c r="A181" s="1">
        <v>59</v>
      </c>
      <c r="B181" s="1" t="s">
        <v>3</v>
      </c>
      <c r="C181" s="1">
        <v>0</v>
      </c>
      <c r="D181" s="1">
        <v>231.69779199999999</v>
      </c>
      <c r="E181" s="1" t="s">
        <v>9</v>
      </c>
      <c r="F181" s="183"/>
      <c r="G181" s="171">
        <f t="shared" si="8"/>
        <v>0</v>
      </c>
    </row>
    <row r="182" spans="1:7" x14ac:dyDescent="0.25">
      <c r="A182" s="1">
        <v>60</v>
      </c>
      <c r="B182" s="1" t="s">
        <v>3</v>
      </c>
      <c r="C182" s="1">
        <v>0</v>
      </c>
      <c r="D182" s="1">
        <v>224.137293</v>
      </c>
      <c r="E182" s="1" t="s">
        <v>9</v>
      </c>
      <c r="F182" s="183"/>
      <c r="G182" s="171">
        <f t="shared" si="8"/>
        <v>0</v>
      </c>
    </row>
    <row r="183" spans="1:7" x14ac:dyDescent="0.25">
      <c r="A183" s="1">
        <v>62</v>
      </c>
      <c r="B183" s="1" t="s">
        <v>3</v>
      </c>
      <c r="C183" s="1">
        <v>0</v>
      </c>
      <c r="D183" s="1">
        <v>182.60705200000001</v>
      </c>
      <c r="E183" s="1" t="s">
        <v>9</v>
      </c>
      <c r="F183" s="183"/>
      <c r="G183" s="171">
        <f t="shared" si="8"/>
        <v>0</v>
      </c>
    </row>
    <row r="184" spans="1:7" x14ac:dyDescent="0.25">
      <c r="A184" s="1">
        <v>64</v>
      </c>
      <c r="B184" s="1" t="s">
        <v>3</v>
      </c>
      <c r="C184" s="1">
        <v>0</v>
      </c>
      <c r="D184" s="1">
        <v>178.756798</v>
      </c>
      <c r="E184" s="1" t="s">
        <v>9</v>
      </c>
      <c r="F184" s="183"/>
      <c r="G184" s="171">
        <f t="shared" si="8"/>
        <v>0</v>
      </c>
    </row>
    <row r="185" spans="1:7" x14ac:dyDescent="0.25">
      <c r="A185" s="1">
        <v>65</v>
      </c>
      <c r="B185" s="1" t="s">
        <v>3</v>
      </c>
      <c r="C185" s="1">
        <v>0</v>
      </c>
      <c r="D185" s="1">
        <v>1452.489464</v>
      </c>
      <c r="E185" s="1" t="s">
        <v>9</v>
      </c>
      <c r="F185" s="183"/>
      <c r="G185" s="171">
        <f t="shared" si="8"/>
        <v>0</v>
      </c>
    </row>
    <row r="186" spans="1:7" x14ac:dyDescent="0.25">
      <c r="A186" s="1">
        <v>66</v>
      </c>
      <c r="B186" s="1" t="s">
        <v>3</v>
      </c>
      <c r="C186" s="1">
        <v>0</v>
      </c>
      <c r="D186" s="1">
        <v>788.93526999999995</v>
      </c>
      <c r="E186" s="1" t="s">
        <v>9</v>
      </c>
      <c r="F186" s="183"/>
      <c r="G186" s="171">
        <f t="shared" si="8"/>
        <v>0</v>
      </c>
    </row>
    <row r="187" spans="1:7" x14ac:dyDescent="0.25">
      <c r="A187" s="1">
        <v>67</v>
      </c>
      <c r="B187" s="1" t="s">
        <v>3</v>
      </c>
      <c r="C187" s="1">
        <v>0</v>
      </c>
      <c r="D187" s="1">
        <v>576.479648</v>
      </c>
      <c r="E187" s="1" t="s">
        <v>9</v>
      </c>
      <c r="F187" s="183"/>
      <c r="G187" s="171">
        <f t="shared" si="8"/>
        <v>0</v>
      </c>
    </row>
    <row r="188" spans="1:7" x14ac:dyDescent="0.25">
      <c r="A188" s="1">
        <v>68</v>
      </c>
      <c r="B188" s="1" t="s">
        <v>3</v>
      </c>
      <c r="C188" s="1">
        <v>0</v>
      </c>
      <c r="D188" s="1">
        <v>202.28535099999999</v>
      </c>
      <c r="E188" s="1" t="s">
        <v>9</v>
      </c>
      <c r="F188" s="183"/>
      <c r="G188" s="171">
        <f t="shared" si="8"/>
        <v>0</v>
      </c>
    </row>
    <row r="189" spans="1:7" x14ac:dyDescent="0.25">
      <c r="A189" s="1">
        <v>69</v>
      </c>
      <c r="B189" s="1" t="s">
        <v>3</v>
      </c>
      <c r="C189" s="1">
        <v>0</v>
      </c>
      <c r="D189" s="1">
        <v>410.17107099999998</v>
      </c>
      <c r="E189" s="1" t="s">
        <v>9</v>
      </c>
      <c r="F189" s="183"/>
      <c r="G189" s="171">
        <f t="shared" si="8"/>
        <v>0</v>
      </c>
    </row>
    <row r="190" spans="1:7" x14ac:dyDescent="0.25">
      <c r="A190" s="1">
        <v>70</v>
      </c>
      <c r="B190" s="1" t="s">
        <v>3</v>
      </c>
      <c r="C190" s="1">
        <v>0</v>
      </c>
      <c r="D190" s="1">
        <v>551.732664</v>
      </c>
      <c r="E190" s="1" t="s">
        <v>9</v>
      </c>
      <c r="F190" s="183"/>
      <c r="G190" s="171">
        <f t="shared" si="8"/>
        <v>0</v>
      </c>
    </row>
    <row r="191" spans="1:7" x14ac:dyDescent="0.25">
      <c r="A191" s="1">
        <v>71</v>
      </c>
      <c r="B191" s="1" t="s">
        <v>3</v>
      </c>
      <c r="C191" s="1">
        <v>0</v>
      </c>
      <c r="D191" s="1">
        <v>328.64544100000001</v>
      </c>
      <c r="E191" s="1" t="s">
        <v>9</v>
      </c>
      <c r="F191" s="183"/>
      <c r="G191" s="171">
        <f t="shared" si="8"/>
        <v>0</v>
      </c>
    </row>
    <row r="192" spans="1:7" x14ac:dyDescent="0.25">
      <c r="A192" s="1">
        <v>72</v>
      </c>
      <c r="B192" s="1" t="s">
        <v>3</v>
      </c>
      <c r="C192" s="1">
        <v>0</v>
      </c>
      <c r="D192" s="1">
        <v>491.616197</v>
      </c>
      <c r="E192" s="1" t="s">
        <v>9</v>
      </c>
      <c r="F192" s="183"/>
      <c r="G192" s="171">
        <f t="shared" si="8"/>
        <v>0</v>
      </c>
    </row>
    <row r="193" spans="1:7" x14ac:dyDescent="0.25">
      <c r="A193" s="1">
        <v>73</v>
      </c>
      <c r="B193" s="1" t="s">
        <v>3</v>
      </c>
      <c r="C193" s="1">
        <v>0</v>
      </c>
      <c r="D193" s="1">
        <v>169.97121799999999</v>
      </c>
      <c r="E193" s="1" t="s">
        <v>9</v>
      </c>
      <c r="F193" s="183"/>
      <c r="G193" s="171">
        <f t="shared" si="8"/>
        <v>0</v>
      </c>
    </row>
    <row r="194" spans="1:7" x14ac:dyDescent="0.25">
      <c r="A194" s="1">
        <v>74</v>
      </c>
      <c r="B194" s="1" t="s">
        <v>3</v>
      </c>
      <c r="C194" s="1">
        <v>0</v>
      </c>
      <c r="D194" s="1">
        <v>517.10032899999999</v>
      </c>
      <c r="E194" s="1" t="s">
        <v>9</v>
      </c>
      <c r="F194" s="183"/>
      <c r="G194" s="171">
        <f t="shared" si="8"/>
        <v>0</v>
      </c>
    </row>
    <row r="195" spans="1:7" x14ac:dyDescent="0.25">
      <c r="A195" s="1">
        <v>75</v>
      </c>
      <c r="B195" s="1" t="s">
        <v>3</v>
      </c>
      <c r="C195" s="1">
        <v>0</v>
      </c>
      <c r="D195" s="1">
        <v>1097.8348570000001</v>
      </c>
      <c r="E195" s="1" t="s">
        <v>9</v>
      </c>
      <c r="F195" s="183"/>
      <c r="G195" s="171">
        <f t="shared" si="8"/>
        <v>0</v>
      </c>
    </row>
    <row r="196" spans="1:7" x14ac:dyDescent="0.25">
      <c r="A196" s="1">
        <v>76</v>
      </c>
      <c r="B196" s="1" t="s">
        <v>3</v>
      </c>
      <c r="C196" s="1">
        <v>0</v>
      </c>
      <c r="D196" s="1">
        <v>531.30881599999998</v>
      </c>
      <c r="E196" s="1" t="s">
        <v>9</v>
      </c>
      <c r="F196" s="183"/>
      <c r="G196" s="171">
        <f t="shared" si="8"/>
        <v>0</v>
      </c>
    </row>
    <row r="197" spans="1:7" x14ac:dyDescent="0.25">
      <c r="A197" s="1">
        <v>77</v>
      </c>
      <c r="B197" s="1" t="s">
        <v>3</v>
      </c>
      <c r="C197" s="1">
        <v>0</v>
      </c>
      <c r="D197" s="1">
        <v>436.59256499999998</v>
      </c>
      <c r="E197" s="1" t="s">
        <v>9</v>
      </c>
      <c r="F197" s="183"/>
      <c r="G197" s="171">
        <f t="shared" ref="G197:G260" si="10">(F197/F$357)*100</f>
        <v>0</v>
      </c>
    </row>
    <row r="198" spans="1:7" x14ac:dyDescent="0.25">
      <c r="A198" s="1">
        <v>78</v>
      </c>
      <c r="B198" s="1" t="s">
        <v>3</v>
      </c>
      <c r="C198" s="1">
        <v>0</v>
      </c>
      <c r="D198" s="1">
        <v>86.665369999999996</v>
      </c>
      <c r="E198" s="1" t="s">
        <v>9</v>
      </c>
      <c r="F198" s="183"/>
      <c r="G198" s="171">
        <f t="shared" si="10"/>
        <v>0</v>
      </c>
    </row>
    <row r="199" spans="1:7" x14ac:dyDescent="0.25">
      <c r="A199" s="1">
        <v>425</v>
      </c>
      <c r="B199" s="1" t="s">
        <v>3</v>
      </c>
      <c r="C199" s="1">
        <v>0</v>
      </c>
      <c r="D199" s="1">
        <v>5084.120551</v>
      </c>
      <c r="E199" s="1" t="s">
        <v>9</v>
      </c>
      <c r="F199" s="183"/>
      <c r="G199" s="171">
        <f t="shared" si="10"/>
        <v>0</v>
      </c>
    </row>
    <row r="200" spans="1:7" x14ac:dyDescent="0.25">
      <c r="A200" s="1">
        <v>426</v>
      </c>
      <c r="B200" s="1" t="s">
        <v>3</v>
      </c>
      <c r="C200" s="1">
        <v>0</v>
      </c>
      <c r="D200" s="1">
        <v>1392.3162930000001</v>
      </c>
      <c r="E200" s="1" t="s">
        <v>9</v>
      </c>
      <c r="F200" s="183"/>
      <c r="G200" s="171">
        <f t="shared" si="10"/>
        <v>0</v>
      </c>
    </row>
    <row r="201" spans="1:7" x14ac:dyDescent="0.25">
      <c r="A201" s="1">
        <v>427</v>
      </c>
      <c r="B201" s="1" t="s">
        <v>3</v>
      </c>
      <c r="C201" s="1">
        <v>0</v>
      </c>
      <c r="D201" s="1">
        <v>207.00086200000001</v>
      </c>
      <c r="E201" s="1" t="s">
        <v>9</v>
      </c>
      <c r="F201" s="183"/>
      <c r="G201" s="171">
        <f t="shared" si="10"/>
        <v>0</v>
      </c>
    </row>
    <row r="202" spans="1:7" x14ac:dyDescent="0.25">
      <c r="A202" s="1">
        <v>428</v>
      </c>
      <c r="B202" s="1" t="s">
        <v>3</v>
      </c>
      <c r="C202" s="1">
        <v>0</v>
      </c>
      <c r="D202" s="1">
        <v>108.93279</v>
      </c>
      <c r="E202" s="1" t="s">
        <v>9</v>
      </c>
      <c r="F202" s="183"/>
      <c r="G202" s="171">
        <f t="shared" si="10"/>
        <v>0</v>
      </c>
    </row>
    <row r="203" spans="1:7" x14ac:dyDescent="0.25">
      <c r="A203" s="1">
        <v>429</v>
      </c>
      <c r="B203" s="1" t="s">
        <v>3</v>
      </c>
      <c r="C203" s="1">
        <v>0</v>
      </c>
      <c r="D203" s="1">
        <v>423.929779</v>
      </c>
      <c r="E203" s="1" t="s">
        <v>9</v>
      </c>
      <c r="F203" s="183"/>
      <c r="G203" s="171">
        <f t="shared" si="10"/>
        <v>0</v>
      </c>
    </row>
    <row r="204" spans="1:7" x14ac:dyDescent="0.25">
      <c r="A204" s="1">
        <v>430</v>
      </c>
      <c r="B204" s="1" t="s">
        <v>3</v>
      </c>
      <c r="C204" s="1">
        <v>0</v>
      </c>
      <c r="D204" s="1">
        <v>128.80850100000001</v>
      </c>
      <c r="E204" s="1" t="s">
        <v>9</v>
      </c>
      <c r="F204" s="183"/>
      <c r="G204" s="171">
        <f t="shared" si="10"/>
        <v>0</v>
      </c>
    </row>
    <row r="205" spans="1:7" x14ac:dyDescent="0.25">
      <c r="A205" s="1">
        <v>431</v>
      </c>
      <c r="B205" s="1" t="s">
        <v>3</v>
      </c>
      <c r="C205" s="1">
        <v>0</v>
      </c>
      <c r="D205" s="1">
        <v>173.348241</v>
      </c>
      <c r="E205" s="1" t="s">
        <v>9</v>
      </c>
      <c r="F205" s="183"/>
      <c r="G205" s="171">
        <f t="shared" si="10"/>
        <v>0</v>
      </c>
    </row>
    <row r="206" spans="1:7" x14ac:dyDescent="0.25">
      <c r="A206" s="1">
        <v>432</v>
      </c>
      <c r="B206" s="1" t="s">
        <v>3</v>
      </c>
      <c r="C206" s="1">
        <v>0</v>
      </c>
      <c r="D206" s="1">
        <v>295.73998799999998</v>
      </c>
      <c r="E206" s="1" t="s">
        <v>9</v>
      </c>
      <c r="F206" s="183"/>
      <c r="G206" s="171">
        <f t="shared" si="10"/>
        <v>0</v>
      </c>
    </row>
    <row r="207" spans="1:7" x14ac:dyDescent="0.25">
      <c r="A207" s="1">
        <v>433</v>
      </c>
      <c r="B207" s="1" t="s">
        <v>3</v>
      </c>
      <c r="C207" s="1">
        <v>0</v>
      </c>
      <c r="D207" s="1">
        <v>193.832818</v>
      </c>
      <c r="E207" s="1" t="s">
        <v>9</v>
      </c>
      <c r="F207" s="183"/>
      <c r="G207" s="171">
        <f t="shared" si="10"/>
        <v>0</v>
      </c>
    </row>
    <row r="208" spans="1:7" x14ac:dyDescent="0.25">
      <c r="A208" s="1">
        <v>435</v>
      </c>
      <c r="B208" s="1" t="s">
        <v>3</v>
      </c>
      <c r="C208" s="1">
        <v>0</v>
      </c>
      <c r="D208" s="1">
        <v>361.83428099999998</v>
      </c>
      <c r="E208" s="1" t="s">
        <v>9</v>
      </c>
      <c r="F208" s="183"/>
      <c r="G208" s="171">
        <f t="shared" si="10"/>
        <v>0</v>
      </c>
    </row>
    <row r="209" spans="1:7" x14ac:dyDescent="0.25">
      <c r="A209" s="1">
        <v>436</v>
      </c>
      <c r="B209" s="1" t="s">
        <v>3</v>
      </c>
      <c r="C209" s="1">
        <v>0</v>
      </c>
      <c r="D209" s="1">
        <v>159.23531</v>
      </c>
      <c r="E209" s="1" t="s">
        <v>9</v>
      </c>
      <c r="F209" s="183"/>
      <c r="G209" s="171">
        <f t="shared" si="10"/>
        <v>0</v>
      </c>
    </row>
    <row r="210" spans="1:7" x14ac:dyDescent="0.25">
      <c r="A210" s="1">
        <v>437</v>
      </c>
      <c r="B210" s="1" t="s">
        <v>3</v>
      </c>
      <c r="C210" s="1">
        <v>0</v>
      </c>
      <c r="D210" s="1">
        <v>261.32444700000002</v>
      </c>
      <c r="E210" s="1" t="s">
        <v>9</v>
      </c>
      <c r="F210" s="183"/>
      <c r="G210" s="171">
        <f t="shared" si="10"/>
        <v>0</v>
      </c>
    </row>
    <row r="211" spans="1:7" x14ac:dyDescent="0.25">
      <c r="A211" s="1">
        <v>438</v>
      </c>
      <c r="B211" s="1" t="s">
        <v>3</v>
      </c>
      <c r="C211" s="1">
        <v>0</v>
      </c>
      <c r="D211" s="1">
        <v>403.83145300000001</v>
      </c>
      <c r="E211" s="1" t="s">
        <v>9</v>
      </c>
      <c r="F211" s="183"/>
      <c r="G211" s="171">
        <f t="shared" si="10"/>
        <v>0</v>
      </c>
    </row>
    <row r="212" spans="1:7" x14ac:dyDescent="0.25">
      <c r="A212" s="1">
        <v>439</v>
      </c>
      <c r="B212" s="1" t="s">
        <v>3</v>
      </c>
      <c r="C212" s="1">
        <v>0</v>
      </c>
      <c r="D212" s="1">
        <v>266.28882499999997</v>
      </c>
      <c r="E212" s="1" t="s">
        <v>9</v>
      </c>
      <c r="F212" s="183"/>
      <c r="G212" s="171">
        <f t="shared" si="10"/>
        <v>0</v>
      </c>
    </row>
    <row r="213" spans="1:7" x14ac:dyDescent="0.25">
      <c r="A213" s="1">
        <v>440</v>
      </c>
      <c r="B213" s="1" t="s">
        <v>3</v>
      </c>
      <c r="C213" s="1">
        <v>0</v>
      </c>
      <c r="D213" s="1">
        <v>151.836871</v>
      </c>
      <c r="E213" s="1" t="s">
        <v>9</v>
      </c>
      <c r="F213" s="183"/>
      <c r="G213" s="171">
        <f t="shared" si="10"/>
        <v>0</v>
      </c>
    </row>
    <row r="214" spans="1:7" x14ac:dyDescent="0.25">
      <c r="A214" s="1">
        <v>441</v>
      </c>
      <c r="B214" s="1" t="s">
        <v>3</v>
      </c>
      <c r="C214" s="1">
        <v>0</v>
      </c>
      <c r="D214" s="1">
        <v>129.84527</v>
      </c>
      <c r="E214" s="1" t="s">
        <v>9</v>
      </c>
      <c r="F214" s="183"/>
      <c r="G214" s="171">
        <f t="shared" si="10"/>
        <v>0</v>
      </c>
    </row>
    <row r="215" spans="1:7" x14ac:dyDescent="0.25">
      <c r="A215" s="1">
        <v>442</v>
      </c>
      <c r="B215" s="1" t="s">
        <v>3</v>
      </c>
      <c r="C215" s="1">
        <v>0</v>
      </c>
      <c r="D215" s="1">
        <v>1375.057004</v>
      </c>
      <c r="E215" s="1" t="s">
        <v>9</v>
      </c>
      <c r="F215" s="183"/>
      <c r="G215" s="171">
        <f t="shared" si="10"/>
        <v>0</v>
      </c>
    </row>
    <row r="216" spans="1:7" x14ac:dyDescent="0.25">
      <c r="A216" s="1">
        <v>443</v>
      </c>
      <c r="B216" s="1" t="s">
        <v>3</v>
      </c>
      <c r="C216" s="1">
        <v>0</v>
      </c>
      <c r="D216" s="1">
        <v>1571.2011990000001</v>
      </c>
      <c r="E216" s="1" t="s">
        <v>9</v>
      </c>
      <c r="F216" s="183"/>
      <c r="G216" s="171">
        <f t="shared" si="10"/>
        <v>0</v>
      </c>
    </row>
    <row r="217" spans="1:7" x14ac:dyDescent="0.25">
      <c r="A217" s="1">
        <v>444</v>
      </c>
      <c r="B217" s="1" t="s">
        <v>3</v>
      </c>
      <c r="C217" s="1">
        <v>0</v>
      </c>
      <c r="D217" s="1">
        <v>1512.592631</v>
      </c>
      <c r="E217" s="1" t="s">
        <v>9</v>
      </c>
      <c r="F217" s="183"/>
      <c r="G217" s="171">
        <f t="shared" si="10"/>
        <v>0</v>
      </c>
    </row>
    <row r="218" spans="1:7" x14ac:dyDescent="0.25">
      <c r="A218" s="1">
        <v>445</v>
      </c>
      <c r="B218" s="1" t="s">
        <v>3</v>
      </c>
      <c r="C218" s="1">
        <v>0</v>
      </c>
      <c r="D218" s="1">
        <v>1542.921433</v>
      </c>
      <c r="E218" s="1" t="s">
        <v>9</v>
      </c>
      <c r="F218" s="183"/>
      <c r="G218" s="171">
        <f t="shared" si="10"/>
        <v>0</v>
      </c>
    </row>
    <row r="219" spans="1:7" x14ac:dyDescent="0.25">
      <c r="A219" s="1">
        <v>446</v>
      </c>
      <c r="B219" s="1" t="s">
        <v>3</v>
      </c>
      <c r="C219" s="1">
        <v>0</v>
      </c>
      <c r="D219" s="1">
        <v>178.704994</v>
      </c>
      <c r="E219" s="1" t="s">
        <v>9</v>
      </c>
      <c r="F219" s="183"/>
      <c r="G219" s="171">
        <f t="shared" si="10"/>
        <v>0</v>
      </c>
    </row>
    <row r="220" spans="1:7" x14ac:dyDescent="0.25">
      <c r="A220" s="1">
        <v>447</v>
      </c>
      <c r="B220" s="1" t="s">
        <v>3</v>
      </c>
      <c r="C220" s="1">
        <v>0</v>
      </c>
      <c r="D220" s="1">
        <v>68.082293000000007</v>
      </c>
      <c r="E220" s="1" t="s">
        <v>9</v>
      </c>
      <c r="F220" s="183"/>
      <c r="G220" s="171">
        <f t="shared" si="10"/>
        <v>0</v>
      </c>
    </row>
    <row r="221" spans="1:7" x14ac:dyDescent="0.25">
      <c r="A221" s="1">
        <v>448</v>
      </c>
      <c r="B221" s="1" t="s">
        <v>3</v>
      </c>
      <c r="C221" s="1">
        <v>0</v>
      </c>
      <c r="D221" s="1">
        <v>221.277884</v>
      </c>
      <c r="E221" s="1" t="s">
        <v>9</v>
      </c>
      <c r="F221" s="183"/>
      <c r="G221" s="171">
        <f t="shared" si="10"/>
        <v>0</v>
      </c>
    </row>
    <row r="222" spans="1:7" x14ac:dyDescent="0.25">
      <c r="A222" s="1">
        <v>449</v>
      </c>
      <c r="B222" s="1" t="s">
        <v>3</v>
      </c>
      <c r="C222" s="1">
        <v>0</v>
      </c>
      <c r="D222" s="1">
        <v>338.45273800000001</v>
      </c>
      <c r="E222" s="1" t="s">
        <v>9</v>
      </c>
      <c r="F222" s="183"/>
      <c r="G222" s="171">
        <f t="shared" si="10"/>
        <v>0</v>
      </c>
    </row>
    <row r="223" spans="1:7" x14ac:dyDescent="0.25">
      <c r="A223" s="1">
        <v>450</v>
      </c>
      <c r="B223" s="1" t="s">
        <v>3</v>
      </c>
      <c r="C223" s="1">
        <v>0</v>
      </c>
      <c r="D223" s="1">
        <v>286.68292100000002</v>
      </c>
      <c r="E223" s="1" t="s">
        <v>9</v>
      </c>
      <c r="F223" s="183"/>
      <c r="G223" s="171">
        <f t="shared" si="10"/>
        <v>0</v>
      </c>
    </row>
    <row r="224" spans="1:7" x14ac:dyDescent="0.25">
      <c r="A224" s="1">
        <v>451</v>
      </c>
      <c r="B224" s="1" t="s">
        <v>3</v>
      </c>
      <c r="C224" s="1">
        <v>0</v>
      </c>
      <c r="D224" s="1">
        <v>125.60509</v>
      </c>
      <c r="E224" s="1" t="s">
        <v>9</v>
      </c>
      <c r="F224" s="183"/>
      <c r="G224" s="171">
        <f t="shared" si="10"/>
        <v>0</v>
      </c>
    </row>
    <row r="225" spans="1:7" x14ac:dyDescent="0.25">
      <c r="A225" s="1">
        <v>452</v>
      </c>
      <c r="B225" s="1" t="s">
        <v>3</v>
      </c>
      <c r="C225" s="1">
        <v>0</v>
      </c>
      <c r="D225" s="1">
        <v>1410.921771</v>
      </c>
      <c r="E225" s="1" t="s">
        <v>9</v>
      </c>
      <c r="F225" s="183"/>
      <c r="G225" s="171">
        <f t="shared" si="10"/>
        <v>0</v>
      </c>
    </row>
    <row r="226" spans="1:7" x14ac:dyDescent="0.25">
      <c r="A226" s="1">
        <v>453</v>
      </c>
      <c r="B226" s="1" t="s">
        <v>3</v>
      </c>
      <c r="C226" s="1">
        <v>0</v>
      </c>
      <c r="D226" s="1">
        <v>1252.5314169999999</v>
      </c>
      <c r="E226" s="1" t="s">
        <v>9</v>
      </c>
      <c r="F226" s="183"/>
      <c r="G226" s="171">
        <f t="shared" si="10"/>
        <v>0</v>
      </c>
    </row>
    <row r="227" spans="1:7" x14ac:dyDescent="0.25">
      <c r="A227" s="1">
        <v>454</v>
      </c>
      <c r="B227" s="1" t="s">
        <v>3</v>
      </c>
      <c r="C227" s="1">
        <v>0</v>
      </c>
      <c r="D227" s="1">
        <v>475.21516400000002</v>
      </c>
      <c r="E227" s="1" t="s">
        <v>9</v>
      </c>
      <c r="F227" s="183"/>
      <c r="G227" s="171">
        <f t="shared" si="10"/>
        <v>0</v>
      </c>
    </row>
    <row r="228" spans="1:7" x14ac:dyDescent="0.25">
      <c r="A228" s="1">
        <v>455</v>
      </c>
      <c r="B228" s="1" t="s">
        <v>3</v>
      </c>
      <c r="C228" s="1">
        <v>0</v>
      </c>
      <c r="D228" s="1">
        <v>169.496476</v>
      </c>
      <c r="E228" s="1" t="s">
        <v>9</v>
      </c>
      <c r="F228" s="183"/>
      <c r="G228" s="171">
        <f t="shared" si="10"/>
        <v>0</v>
      </c>
    </row>
    <row r="229" spans="1:7" x14ac:dyDescent="0.25">
      <c r="A229" s="1">
        <v>456</v>
      </c>
      <c r="B229" s="1" t="s">
        <v>3</v>
      </c>
      <c r="C229" s="1">
        <v>0</v>
      </c>
      <c r="D229" s="1">
        <v>538.97957299999996</v>
      </c>
      <c r="E229" s="1" t="s">
        <v>9</v>
      </c>
      <c r="F229" s="183"/>
      <c r="G229" s="171">
        <f t="shared" si="10"/>
        <v>0</v>
      </c>
    </row>
    <row r="230" spans="1:7" x14ac:dyDescent="0.25">
      <c r="A230" s="1">
        <v>457</v>
      </c>
      <c r="B230" s="1" t="s">
        <v>3</v>
      </c>
      <c r="C230" s="1">
        <v>0</v>
      </c>
      <c r="D230" s="1">
        <v>336.26859400000001</v>
      </c>
      <c r="E230" s="1" t="s">
        <v>9</v>
      </c>
      <c r="F230" s="183"/>
      <c r="G230" s="171">
        <f t="shared" si="10"/>
        <v>0</v>
      </c>
    </row>
    <row r="231" spans="1:7" x14ac:dyDescent="0.25">
      <c r="A231" s="1">
        <v>458</v>
      </c>
      <c r="B231" s="1" t="s">
        <v>3</v>
      </c>
      <c r="C231" s="1">
        <v>0</v>
      </c>
      <c r="D231" s="1">
        <v>343.45013399999999</v>
      </c>
      <c r="E231" s="1" t="s">
        <v>9</v>
      </c>
      <c r="F231" s="183"/>
      <c r="G231" s="171">
        <f t="shared" si="10"/>
        <v>0</v>
      </c>
    </row>
    <row r="232" spans="1:7" x14ac:dyDescent="0.25">
      <c r="A232" s="1">
        <v>459</v>
      </c>
      <c r="B232" s="1" t="s">
        <v>3</v>
      </c>
      <c r="C232" s="1">
        <v>0</v>
      </c>
      <c r="D232" s="1">
        <v>370.63246199999998</v>
      </c>
      <c r="E232" s="1" t="s">
        <v>9</v>
      </c>
      <c r="F232" s="183"/>
      <c r="G232" s="171">
        <f t="shared" si="10"/>
        <v>0</v>
      </c>
    </row>
    <row r="233" spans="1:7" x14ac:dyDescent="0.25">
      <c r="A233" s="1">
        <v>460</v>
      </c>
      <c r="B233" s="1" t="s">
        <v>3</v>
      </c>
      <c r="C233" s="1">
        <v>0</v>
      </c>
      <c r="D233" s="1">
        <v>597.54263800000001</v>
      </c>
      <c r="E233" s="1" t="s">
        <v>9</v>
      </c>
      <c r="F233" s="183"/>
      <c r="G233" s="171">
        <f t="shared" si="10"/>
        <v>0</v>
      </c>
    </row>
    <row r="234" spans="1:7" x14ac:dyDescent="0.25">
      <c r="A234" s="1">
        <v>461</v>
      </c>
      <c r="B234" s="1" t="s">
        <v>3</v>
      </c>
      <c r="C234" s="1">
        <v>0</v>
      </c>
      <c r="D234" s="1">
        <v>2832.2737630000001</v>
      </c>
      <c r="E234" s="1" t="s">
        <v>9</v>
      </c>
      <c r="F234" s="183"/>
      <c r="G234" s="171">
        <f t="shared" si="10"/>
        <v>0</v>
      </c>
    </row>
    <row r="235" spans="1:7" x14ac:dyDescent="0.25">
      <c r="A235" s="1">
        <v>462</v>
      </c>
      <c r="B235" s="1" t="s">
        <v>3</v>
      </c>
      <c r="C235" s="1">
        <v>0</v>
      </c>
      <c r="D235" s="1">
        <v>761.92468699999995</v>
      </c>
      <c r="E235" s="1" t="s">
        <v>9</v>
      </c>
      <c r="F235" s="183"/>
      <c r="G235" s="171">
        <f t="shared" si="10"/>
        <v>0</v>
      </c>
    </row>
    <row r="236" spans="1:7" x14ac:dyDescent="0.25">
      <c r="A236" s="1">
        <v>463</v>
      </c>
      <c r="B236" s="1" t="s">
        <v>3</v>
      </c>
      <c r="C236" s="1">
        <v>0</v>
      </c>
      <c r="D236" s="1">
        <v>2771.4129130000001</v>
      </c>
      <c r="E236" s="1" t="s">
        <v>9</v>
      </c>
      <c r="F236" s="183"/>
      <c r="G236" s="171">
        <f t="shared" si="10"/>
        <v>0</v>
      </c>
    </row>
    <row r="237" spans="1:7" x14ac:dyDescent="0.25">
      <c r="A237" s="1">
        <v>464</v>
      </c>
      <c r="B237" s="1" t="s">
        <v>3</v>
      </c>
      <c r="C237" s="1">
        <v>0</v>
      </c>
      <c r="D237" s="1">
        <v>1145.371494</v>
      </c>
      <c r="E237" s="1" t="s">
        <v>9</v>
      </c>
      <c r="F237" s="183"/>
      <c r="G237" s="171">
        <f t="shared" si="10"/>
        <v>0</v>
      </c>
    </row>
    <row r="238" spans="1:7" x14ac:dyDescent="0.25">
      <c r="A238" s="1">
        <v>472</v>
      </c>
      <c r="B238" s="1" t="s">
        <v>3</v>
      </c>
      <c r="C238" s="1">
        <v>0</v>
      </c>
      <c r="D238" s="1">
        <v>3595.715858</v>
      </c>
      <c r="E238" s="1" t="s">
        <v>9</v>
      </c>
      <c r="F238" s="183"/>
      <c r="G238" s="171">
        <f t="shared" si="10"/>
        <v>0</v>
      </c>
    </row>
    <row r="239" spans="1:7" x14ac:dyDescent="0.25">
      <c r="A239" s="1">
        <v>473</v>
      </c>
      <c r="B239" s="1" t="s">
        <v>3</v>
      </c>
      <c r="C239" s="1">
        <v>0</v>
      </c>
      <c r="D239" s="1">
        <v>6857.792614</v>
      </c>
      <c r="E239" s="1" t="s">
        <v>9</v>
      </c>
      <c r="F239" s="183"/>
      <c r="G239" s="171">
        <f t="shared" si="10"/>
        <v>0</v>
      </c>
    </row>
    <row r="240" spans="1:7" x14ac:dyDescent="0.25">
      <c r="A240" s="1">
        <v>474</v>
      </c>
      <c r="B240" s="1" t="s">
        <v>3</v>
      </c>
      <c r="C240" s="1">
        <v>0</v>
      </c>
      <c r="D240" s="1">
        <v>4235.7170569999998</v>
      </c>
      <c r="E240" s="1" t="s">
        <v>9</v>
      </c>
      <c r="F240" s="183"/>
      <c r="G240" s="171">
        <f t="shared" si="10"/>
        <v>0</v>
      </c>
    </row>
    <row r="241" spans="1:7" x14ac:dyDescent="0.25">
      <c r="A241" s="1">
        <v>476</v>
      </c>
      <c r="B241" s="1" t="s">
        <v>3</v>
      </c>
      <c r="C241" s="1">
        <v>0</v>
      </c>
      <c r="D241" s="1">
        <v>693.81859199999997</v>
      </c>
      <c r="E241" s="1" t="s">
        <v>9</v>
      </c>
      <c r="F241" s="183"/>
      <c r="G241" s="171">
        <f t="shared" si="10"/>
        <v>0</v>
      </c>
    </row>
    <row r="242" spans="1:7" x14ac:dyDescent="0.25">
      <c r="A242" s="1">
        <v>479</v>
      </c>
      <c r="B242" s="1" t="s">
        <v>3</v>
      </c>
      <c r="C242" s="1">
        <v>0</v>
      </c>
      <c r="D242" s="1">
        <v>2130.2909989999998</v>
      </c>
      <c r="E242" s="1" t="s">
        <v>9</v>
      </c>
      <c r="F242" s="183"/>
      <c r="G242" s="171">
        <f t="shared" si="10"/>
        <v>0</v>
      </c>
    </row>
    <row r="243" spans="1:7" x14ac:dyDescent="0.25">
      <c r="A243" s="1">
        <v>481</v>
      </c>
      <c r="B243" s="1" t="s">
        <v>3</v>
      </c>
      <c r="C243" s="1">
        <v>0</v>
      </c>
      <c r="D243" s="1">
        <v>635.18272200000001</v>
      </c>
      <c r="E243" s="1" t="s">
        <v>9</v>
      </c>
      <c r="F243" s="183"/>
      <c r="G243" s="171">
        <f t="shared" si="10"/>
        <v>0</v>
      </c>
    </row>
    <row r="244" spans="1:7" x14ac:dyDescent="0.25">
      <c r="A244" s="1">
        <v>484</v>
      </c>
      <c r="B244" s="1" t="s">
        <v>3</v>
      </c>
      <c r="C244" s="1">
        <v>0</v>
      </c>
      <c r="D244" s="1">
        <v>111.706373</v>
      </c>
      <c r="E244" s="1" t="s">
        <v>9</v>
      </c>
      <c r="F244" s="183"/>
      <c r="G244" s="171">
        <f t="shared" si="10"/>
        <v>0</v>
      </c>
    </row>
    <row r="245" spans="1:7" x14ac:dyDescent="0.25">
      <c r="A245" s="1">
        <v>485</v>
      </c>
      <c r="B245" s="1" t="s">
        <v>3</v>
      </c>
      <c r="C245" s="1">
        <v>0</v>
      </c>
      <c r="D245" s="1">
        <v>536.48569399999997</v>
      </c>
      <c r="E245" s="1" t="s">
        <v>9</v>
      </c>
      <c r="F245" s="183"/>
      <c r="G245" s="171">
        <f t="shared" si="10"/>
        <v>0</v>
      </c>
    </row>
    <row r="246" spans="1:7" x14ac:dyDescent="0.25">
      <c r="A246" s="1">
        <v>497</v>
      </c>
      <c r="B246" s="1" t="s">
        <v>3</v>
      </c>
      <c r="C246" s="1">
        <v>0</v>
      </c>
      <c r="D246" s="1">
        <v>668.31030799999996</v>
      </c>
      <c r="E246" s="1" t="s">
        <v>9</v>
      </c>
      <c r="F246" s="183"/>
      <c r="G246" s="171">
        <f t="shared" si="10"/>
        <v>0</v>
      </c>
    </row>
    <row r="247" spans="1:7" x14ac:dyDescent="0.25">
      <c r="A247" s="1">
        <v>501</v>
      </c>
      <c r="B247" s="1" t="s">
        <v>3</v>
      </c>
      <c r="C247" s="1">
        <v>0</v>
      </c>
      <c r="D247" s="1">
        <v>612.70283800000004</v>
      </c>
      <c r="E247" s="1" t="s">
        <v>9</v>
      </c>
      <c r="F247" s="183"/>
      <c r="G247" s="171">
        <f t="shared" si="10"/>
        <v>0</v>
      </c>
    </row>
    <row r="248" spans="1:7" x14ac:dyDescent="0.25">
      <c r="A248" s="1">
        <v>502</v>
      </c>
      <c r="B248" s="1" t="s">
        <v>3</v>
      </c>
      <c r="C248" s="1">
        <v>0</v>
      </c>
      <c r="D248" s="1">
        <v>608.95269099999996</v>
      </c>
      <c r="E248" s="1" t="s">
        <v>9</v>
      </c>
      <c r="F248" s="183"/>
      <c r="G248" s="171">
        <f t="shared" si="10"/>
        <v>0</v>
      </c>
    </row>
    <row r="249" spans="1:7" x14ac:dyDescent="0.25">
      <c r="A249" s="1">
        <v>503</v>
      </c>
      <c r="B249" s="1" t="s">
        <v>3</v>
      </c>
      <c r="C249" s="1">
        <v>0</v>
      </c>
      <c r="D249" s="1">
        <v>407.10766899999999</v>
      </c>
      <c r="E249" s="1" t="s">
        <v>9</v>
      </c>
      <c r="F249" s="183"/>
      <c r="G249" s="171">
        <f t="shared" si="10"/>
        <v>0</v>
      </c>
    </row>
    <row r="250" spans="1:7" x14ac:dyDescent="0.25">
      <c r="A250" s="1">
        <v>506</v>
      </c>
      <c r="B250" s="1" t="s">
        <v>3</v>
      </c>
      <c r="C250" s="1">
        <v>0</v>
      </c>
      <c r="D250" s="1">
        <v>284.52047800000003</v>
      </c>
      <c r="E250" s="1" t="s">
        <v>9</v>
      </c>
      <c r="F250" s="183"/>
      <c r="G250" s="171">
        <f t="shared" si="10"/>
        <v>0</v>
      </c>
    </row>
    <row r="251" spans="1:7" x14ac:dyDescent="0.25">
      <c r="A251" s="1">
        <v>507</v>
      </c>
      <c r="B251" s="1" t="s">
        <v>3</v>
      </c>
      <c r="C251" s="1">
        <v>0</v>
      </c>
      <c r="D251" s="1">
        <v>508.597917</v>
      </c>
      <c r="E251" s="1" t="s">
        <v>9</v>
      </c>
      <c r="F251" s="183"/>
      <c r="G251" s="171">
        <f t="shared" si="10"/>
        <v>0</v>
      </c>
    </row>
    <row r="252" spans="1:7" x14ac:dyDescent="0.25">
      <c r="A252" s="1">
        <v>509</v>
      </c>
      <c r="B252" s="1" t="s">
        <v>3</v>
      </c>
      <c r="C252" s="1">
        <v>0</v>
      </c>
      <c r="D252" s="1">
        <v>529.62135499999999</v>
      </c>
      <c r="E252" s="1" t="s">
        <v>9</v>
      </c>
      <c r="F252" s="183"/>
      <c r="G252" s="171">
        <f t="shared" si="10"/>
        <v>0</v>
      </c>
    </row>
    <row r="253" spans="1:7" x14ac:dyDescent="0.25">
      <c r="A253" s="1">
        <v>511</v>
      </c>
      <c r="B253" s="1" t="s">
        <v>3</v>
      </c>
      <c r="C253" s="1">
        <v>0</v>
      </c>
      <c r="D253" s="1">
        <v>462.71303899999998</v>
      </c>
      <c r="E253" s="1" t="s">
        <v>9</v>
      </c>
      <c r="F253" s="183"/>
      <c r="G253" s="171">
        <f t="shared" si="10"/>
        <v>0</v>
      </c>
    </row>
    <row r="254" spans="1:7" x14ac:dyDescent="0.25">
      <c r="A254" s="1">
        <v>513</v>
      </c>
      <c r="B254" s="1" t="s">
        <v>3</v>
      </c>
      <c r="C254" s="1">
        <v>0</v>
      </c>
      <c r="D254" s="1">
        <v>477.62192299999998</v>
      </c>
      <c r="E254" s="1" t="s">
        <v>9</v>
      </c>
      <c r="F254" s="183"/>
      <c r="G254" s="171">
        <f t="shared" si="10"/>
        <v>0</v>
      </c>
    </row>
    <row r="255" spans="1:7" x14ac:dyDescent="0.25">
      <c r="A255" s="1">
        <v>518</v>
      </c>
      <c r="B255" s="1" t="s">
        <v>3</v>
      </c>
      <c r="C255" s="1">
        <v>0</v>
      </c>
      <c r="D255" s="1">
        <v>267.68086699999998</v>
      </c>
      <c r="E255" s="1" t="s">
        <v>9</v>
      </c>
      <c r="F255" s="183"/>
      <c r="G255" s="171">
        <f t="shared" si="10"/>
        <v>0</v>
      </c>
    </row>
    <row r="256" spans="1:7" x14ac:dyDescent="0.25">
      <c r="A256" s="1">
        <v>519</v>
      </c>
      <c r="B256" s="1" t="s">
        <v>3</v>
      </c>
      <c r="C256" s="1">
        <v>0</v>
      </c>
      <c r="D256" s="1">
        <v>467.33964400000002</v>
      </c>
      <c r="E256" s="1" t="s">
        <v>9</v>
      </c>
      <c r="F256" s="183"/>
      <c r="G256" s="171">
        <f t="shared" si="10"/>
        <v>0</v>
      </c>
    </row>
    <row r="257" spans="1:7" x14ac:dyDescent="0.25">
      <c r="A257" s="1">
        <v>522</v>
      </c>
      <c r="B257" s="1" t="s">
        <v>3</v>
      </c>
      <c r="C257" s="1">
        <v>0</v>
      </c>
      <c r="D257" s="1">
        <v>485.13201900000001</v>
      </c>
      <c r="E257" s="1" t="s">
        <v>9</v>
      </c>
      <c r="F257" s="183"/>
      <c r="G257" s="171">
        <f t="shared" si="10"/>
        <v>0</v>
      </c>
    </row>
    <row r="258" spans="1:7" x14ac:dyDescent="0.25">
      <c r="A258" s="1">
        <v>526</v>
      </c>
      <c r="B258" s="1" t="s">
        <v>3</v>
      </c>
      <c r="C258" s="1">
        <v>0</v>
      </c>
      <c r="D258" s="1">
        <v>648.88122599999997</v>
      </c>
      <c r="E258" s="1" t="s">
        <v>9</v>
      </c>
      <c r="F258" s="183"/>
      <c r="G258" s="171">
        <f t="shared" si="10"/>
        <v>0</v>
      </c>
    </row>
    <row r="259" spans="1:7" x14ac:dyDescent="0.25">
      <c r="A259" s="1">
        <v>527</v>
      </c>
      <c r="B259" s="1" t="s">
        <v>3</v>
      </c>
      <c r="C259" s="1">
        <v>0</v>
      </c>
      <c r="D259" s="1">
        <v>1079.056818</v>
      </c>
      <c r="E259" s="1" t="s">
        <v>9</v>
      </c>
      <c r="F259" s="183"/>
      <c r="G259" s="171">
        <f t="shared" si="10"/>
        <v>0</v>
      </c>
    </row>
    <row r="260" spans="1:7" x14ac:dyDescent="0.25">
      <c r="A260" s="1">
        <v>528</v>
      </c>
      <c r="B260" s="1" t="s">
        <v>3</v>
      </c>
      <c r="C260" s="1">
        <v>0</v>
      </c>
      <c r="D260" s="1">
        <v>1845.231812</v>
      </c>
      <c r="E260" s="1" t="s">
        <v>9</v>
      </c>
      <c r="F260" s="183"/>
      <c r="G260" s="171">
        <f t="shared" si="10"/>
        <v>0</v>
      </c>
    </row>
    <row r="261" spans="1:7" x14ac:dyDescent="0.25">
      <c r="A261" s="1">
        <v>529</v>
      </c>
      <c r="B261" s="1" t="s">
        <v>3</v>
      </c>
      <c r="C261" s="1">
        <v>0</v>
      </c>
      <c r="D261" s="1">
        <v>1626.746085</v>
      </c>
      <c r="E261" s="1" t="s">
        <v>9</v>
      </c>
      <c r="F261" s="183"/>
      <c r="G261" s="171">
        <f t="shared" ref="G261:G324" si="11">(F261/F$357)*100</f>
        <v>0</v>
      </c>
    </row>
    <row r="262" spans="1:7" x14ac:dyDescent="0.25">
      <c r="A262" s="1">
        <v>530</v>
      </c>
      <c r="B262" s="1" t="s">
        <v>3</v>
      </c>
      <c r="C262" s="1">
        <v>0</v>
      </c>
      <c r="D262" s="1">
        <v>679.70986100000005</v>
      </c>
      <c r="E262" s="1" t="s">
        <v>9</v>
      </c>
      <c r="F262" s="183"/>
      <c r="G262" s="171">
        <f t="shared" si="11"/>
        <v>0</v>
      </c>
    </row>
    <row r="263" spans="1:7" x14ac:dyDescent="0.25">
      <c r="A263" s="1">
        <v>531</v>
      </c>
      <c r="B263" s="1" t="s">
        <v>3</v>
      </c>
      <c r="C263" s="1">
        <v>0</v>
      </c>
      <c r="D263" s="1">
        <v>1590.6909230000001</v>
      </c>
      <c r="E263" s="1" t="s">
        <v>9</v>
      </c>
      <c r="F263" s="183"/>
      <c r="G263" s="171">
        <f t="shared" si="11"/>
        <v>0</v>
      </c>
    </row>
    <row r="264" spans="1:7" x14ac:dyDescent="0.25">
      <c r="A264" s="1">
        <v>532</v>
      </c>
      <c r="B264" s="1" t="s">
        <v>3</v>
      </c>
      <c r="C264" s="1">
        <v>0</v>
      </c>
      <c r="D264" s="1">
        <v>1540.8454449999999</v>
      </c>
      <c r="E264" s="1" t="s">
        <v>9</v>
      </c>
      <c r="F264" s="183"/>
      <c r="G264" s="171">
        <f t="shared" si="11"/>
        <v>0</v>
      </c>
    </row>
    <row r="265" spans="1:7" x14ac:dyDescent="0.25">
      <c r="A265" s="1">
        <v>533</v>
      </c>
      <c r="B265" s="1" t="s">
        <v>3</v>
      </c>
      <c r="C265" s="1">
        <v>0</v>
      </c>
      <c r="D265" s="1">
        <v>958.94954099999995</v>
      </c>
      <c r="E265" s="1" t="s">
        <v>9</v>
      </c>
      <c r="F265" s="183"/>
      <c r="G265" s="171">
        <f t="shared" si="11"/>
        <v>0</v>
      </c>
    </row>
    <row r="266" spans="1:7" x14ac:dyDescent="0.25">
      <c r="A266" s="1">
        <v>555</v>
      </c>
      <c r="B266" s="1" t="s">
        <v>3</v>
      </c>
      <c r="C266" s="1">
        <v>0</v>
      </c>
      <c r="D266" s="1">
        <v>856.45857599999999</v>
      </c>
      <c r="E266" s="1" t="s">
        <v>9</v>
      </c>
      <c r="F266" s="183"/>
      <c r="G266" s="171">
        <f t="shared" si="11"/>
        <v>0</v>
      </c>
    </row>
    <row r="267" spans="1:7" x14ac:dyDescent="0.25">
      <c r="A267" s="1">
        <v>589</v>
      </c>
      <c r="B267" s="1" t="s">
        <v>3</v>
      </c>
      <c r="C267" s="1">
        <v>0</v>
      </c>
      <c r="D267" s="1">
        <v>515.84654599999999</v>
      </c>
      <c r="E267" s="1" t="s">
        <v>9</v>
      </c>
      <c r="F267" s="183"/>
      <c r="G267" s="171">
        <f t="shared" si="11"/>
        <v>0</v>
      </c>
    </row>
    <row r="268" spans="1:7" x14ac:dyDescent="0.25">
      <c r="A268" s="1">
        <v>590</v>
      </c>
      <c r="B268" s="1" t="s">
        <v>3</v>
      </c>
      <c r="C268" s="1">
        <v>0</v>
      </c>
      <c r="D268" s="1">
        <v>567.02867400000002</v>
      </c>
      <c r="E268" s="1" t="s">
        <v>9</v>
      </c>
      <c r="F268" s="183"/>
      <c r="G268" s="171">
        <f t="shared" si="11"/>
        <v>0</v>
      </c>
    </row>
    <row r="269" spans="1:7" x14ac:dyDescent="0.25">
      <c r="A269" s="1">
        <v>591</v>
      </c>
      <c r="B269" s="1" t="s">
        <v>3</v>
      </c>
      <c r="C269" s="1">
        <v>0</v>
      </c>
      <c r="D269" s="1">
        <v>387.52912700000002</v>
      </c>
      <c r="E269" s="1" t="s">
        <v>9</v>
      </c>
      <c r="F269" s="183"/>
      <c r="G269" s="171">
        <f t="shared" si="11"/>
        <v>0</v>
      </c>
    </row>
    <row r="270" spans="1:7" x14ac:dyDescent="0.25">
      <c r="A270" s="1">
        <v>592</v>
      </c>
      <c r="B270" s="1" t="s">
        <v>3</v>
      </c>
      <c r="C270" s="1">
        <v>0</v>
      </c>
      <c r="D270" s="1">
        <v>35.950172999999999</v>
      </c>
      <c r="E270" s="1" t="s">
        <v>9</v>
      </c>
      <c r="F270" s="183"/>
      <c r="G270" s="171">
        <f t="shared" si="11"/>
        <v>0</v>
      </c>
    </row>
    <row r="271" spans="1:7" x14ac:dyDescent="0.25">
      <c r="A271" s="1">
        <v>593</v>
      </c>
      <c r="B271" s="1" t="s">
        <v>3</v>
      </c>
      <c r="C271" s="1">
        <v>0</v>
      </c>
      <c r="D271" s="1">
        <v>159.59303299999999</v>
      </c>
      <c r="E271" s="1" t="s">
        <v>9</v>
      </c>
      <c r="F271" s="183"/>
      <c r="G271" s="171">
        <f t="shared" si="11"/>
        <v>0</v>
      </c>
    </row>
    <row r="272" spans="1:7" x14ac:dyDescent="0.25">
      <c r="A272" s="1">
        <v>594</v>
      </c>
      <c r="B272" s="1" t="s">
        <v>3</v>
      </c>
      <c r="C272" s="1">
        <v>0</v>
      </c>
      <c r="D272" s="1">
        <v>898.09802400000001</v>
      </c>
      <c r="E272" s="1" t="s">
        <v>9</v>
      </c>
      <c r="F272" s="183"/>
      <c r="G272" s="171">
        <f t="shared" si="11"/>
        <v>0</v>
      </c>
    </row>
    <row r="273" spans="1:7" x14ac:dyDescent="0.25">
      <c r="A273" s="1">
        <v>595</v>
      </c>
      <c r="B273" s="1" t="s">
        <v>3</v>
      </c>
      <c r="C273" s="1">
        <v>0</v>
      </c>
      <c r="D273" s="1">
        <v>565.87841000000003</v>
      </c>
      <c r="E273" s="1" t="s">
        <v>9</v>
      </c>
      <c r="F273" s="183"/>
      <c r="G273" s="171">
        <f t="shared" si="11"/>
        <v>0</v>
      </c>
    </row>
    <row r="274" spans="1:7" x14ac:dyDescent="0.25">
      <c r="A274" s="1">
        <v>596</v>
      </c>
      <c r="B274" s="1" t="s">
        <v>3</v>
      </c>
      <c r="C274" s="1">
        <v>0</v>
      </c>
      <c r="D274" s="1">
        <v>315.80988300000001</v>
      </c>
      <c r="E274" s="1" t="s">
        <v>9</v>
      </c>
      <c r="F274" s="183"/>
      <c r="G274" s="171">
        <f t="shared" si="11"/>
        <v>0</v>
      </c>
    </row>
    <row r="275" spans="1:7" x14ac:dyDescent="0.25">
      <c r="A275" s="1">
        <v>597</v>
      </c>
      <c r="B275" s="1" t="s">
        <v>3</v>
      </c>
      <c r="C275" s="1">
        <v>0</v>
      </c>
      <c r="D275" s="1">
        <v>657.96558700000003</v>
      </c>
      <c r="E275" s="1" t="s">
        <v>9</v>
      </c>
      <c r="F275" s="183"/>
      <c r="G275" s="171">
        <f t="shared" si="11"/>
        <v>0</v>
      </c>
    </row>
    <row r="276" spans="1:7" x14ac:dyDescent="0.25">
      <c r="A276" s="1">
        <v>598</v>
      </c>
      <c r="B276" s="1" t="s">
        <v>3</v>
      </c>
      <c r="C276" s="1">
        <v>0</v>
      </c>
      <c r="D276" s="1">
        <v>344.553991</v>
      </c>
      <c r="E276" s="1" t="s">
        <v>9</v>
      </c>
      <c r="F276" s="183"/>
      <c r="G276" s="171">
        <f t="shared" si="11"/>
        <v>0</v>
      </c>
    </row>
    <row r="277" spans="1:7" x14ac:dyDescent="0.25">
      <c r="A277" s="1">
        <v>599</v>
      </c>
      <c r="B277" s="1" t="s">
        <v>3</v>
      </c>
      <c r="C277" s="1">
        <v>0</v>
      </c>
      <c r="D277" s="1">
        <v>460.105367</v>
      </c>
      <c r="E277" s="1" t="s">
        <v>9</v>
      </c>
      <c r="F277" s="183"/>
      <c r="G277" s="171">
        <f t="shared" si="11"/>
        <v>0</v>
      </c>
    </row>
    <row r="278" spans="1:7" x14ac:dyDescent="0.25">
      <c r="A278" s="1">
        <v>600</v>
      </c>
      <c r="B278" s="1" t="s">
        <v>3</v>
      </c>
      <c r="C278" s="1">
        <v>0</v>
      </c>
      <c r="D278" s="1">
        <v>2062.642734</v>
      </c>
      <c r="E278" s="1" t="s">
        <v>9</v>
      </c>
      <c r="F278" s="183"/>
      <c r="G278" s="171">
        <f t="shared" si="11"/>
        <v>0</v>
      </c>
    </row>
    <row r="279" spans="1:7" x14ac:dyDescent="0.25">
      <c r="A279" s="1">
        <v>601</v>
      </c>
      <c r="B279" s="1" t="s">
        <v>3</v>
      </c>
      <c r="C279" s="1">
        <v>0</v>
      </c>
      <c r="D279" s="1">
        <v>610.24847599999998</v>
      </c>
      <c r="E279" s="1" t="s">
        <v>9</v>
      </c>
      <c r="F279" s="183"/>
      <c r="G279" s="171">
        <f t="shared" si="11"/>
        <v>0</v>
      </c>
    </row>
    <row r="280" spans="1:7" x14ac:dyDescent="0.25">
      <c r="A280" s="1">
        <v>602</v>
      </c>
      <c r="B280" s="1" t="s">
        <v>3</v>
      </c>
      <c r="C280" s="1">
        <v>0</v>
      </c>
      <c r="D280" s="1">
        <v>781.33031800000003</v>
      </c>
      <c r="E280" s="1" t="s">
        <v>9</v>
      </c>
      <c r="F280" s="183"/>
      <c r="G280" s="171">
        <f t="shared" si="11"/>
        <v>0</v>
      </c>
    </row>
    <row r="281" spans="1:7" x14ac:dyDescent="0.25">
      <c r="A281" s="1">
        <v>603</v>
      </c>
      <c r="B281" s="1" t="s">
        <v>3</v>
      </c>
      <c r="C281" s="1">
        <v>0</v>
      </c>
      <c r="D281" s="1">
        <v>727.50551499999995</v>
      </c>
      <c r="E281" s="1" t="s">
        <v>9</v>
      </c>
      <c r="F281" s="183"/>
      <c r="G281" s="171">
        <f t="shared" si="11"/>
        <v>0</v>
      </c>
    </row>
    <row r="282" spans="1:7" x14ac:dyDescent="0.25">
      <c r="A282" s="1">
        <v>604</v>
      </c>
      <c r="B282" s="1" t="s">
        <v>3</v>
      </c>
      <c r="C282" s="1">
        <v>0</v>
      </c>
      <c r="D282" s="1">
        <v>734.91830500000003</v>
      </c>
      <c r="E282" s="1" t="s">
        <v>9</v>
      </c>
      <c r="F282" s="183"/>
      <c r="G282" s="171">
        <f t="shared" si="11"/>
        <v>0</v>
      </c>
    </row>
    <row r="283" spans="1:7" x14ac:dyDescent="0.25">
      <c r="A283" s="1">
        <v>605</v>
      </c>
      <c r="B283" s="1" t="s">
        <v>3</v>
      </c>
      <c r="C283" s="1">
        <v>0</v>
      </c>
      <c r="D283" s="1">
        <v>243.070043</v>
      </c>
      <c r="E283" s="1" t="s">
        <v>9</v>
      </c>
      <c r="F283" s="183"/>
      <c r="G283" s="171">
        <f t="shared" si="11"/>
        <v>0</v>
      </c>
    </row>
    <row r="284" spans="1:7" x14ac:dyDescent="0.25">
      <c r="A284" s="1">
        <v>606</v>
      </c>
      <c r="B284" s="1" t="s">
        <v>3</v>
      </c>
      <c r="C284" s="1">
        <v>0</v>
      </c>
      <c r="D284" s="1">
        <v>1975.048753</v>
      </c>
      <c r="E284" s="1" t="s">
        <v>9</v>
      </c>
      <c r="F284" s="183"/>
      <c r="G284" s="171">
        <f t="shared" si="11"/>
        <v>0</v>
      </c>
    </row>
    <row r="285" spans="1:7" x14ac:dyDescent="0.25">
      <c r="A285" s="1">
        <v>607</v>
      </c>
      <c r="B285" s="1" t="s">
        <v>3</v>
      </c>
      <c r="C285" s="1">
        <v>0</v>
      </c>
      <c r="D285" s="1">
        <v>183.53898899999999</v>
      </c>
      <c r="E285" s="1" t="s">
        <v>9</v>
      </c>
      <c r="F285" s="183"/>
      <c r="G285" s="171">
        <f t="shared" si="11"/>
        <v>0</v>
      </c>
    </row>
    <row r="286" spans="1:7" x14ac:dyDescent="0.25">
      <c r="A286" s="1">
        <v>608</v>
      </c>
      <c r="B286" s="1" t="s">
        <v>3</v>
      </c>
      <c r="C286" s="1">
        <v>0</v>
      </c>
      <c r="D286" s="1">
        <v>1183.4291559999999</v>
      </c>
      <c r="E286" s="1" t="s">
        <v>9</v>
      </c>
      <c r="F286" s="183"/>
      <c r="G286" s="171">
        <f t="shared" si="11"/>
        <v>0</v>
      </c>
    </row>
    <row r="287" spans="1:7" x14ac:dyDescent="0.25">
      <c r="A287" s="1">
        <v>895</v>
      </c>
      <c r="B287" s="1" t="s">
        <v>3</v>
      </c>
      <c r="C287" s="1">
        <v>0</v>
      </c>
      <c r="D287" s="1">
        <v>2996.889044</v>
      </c>
      <c r="E287" s="1" t="s">
        <v>9</v>
      </c>
      <c r="F287" s="183"/>
      <c r="G287" s="171">
        <f t="shared" si="11"/>
        <v>0</v>
      </c>
    </row>
    <row r="288" spans="1:7" x14ac:dyDescent="0.25">
      <c r="A288" s="1">
        <v>896</v>
      </c>
      <c r="B288" s="1" t="s">
        <v>3</v>
      </c>
      <c r="C288" s="1">
        <v>0</v>
      </c>
      <c r="D288" s="1">
        <v>9207.6229000000003</v>
      </c>
      <c r="E288" s="1" t="s">
        <v>9</v>
      </c>
      <c r="F288" s="183"/>
      <c r="G288" s="171">
        <f t="shared" si="11"/>
        <v>0</v>
      </c>
    </row>
    <row r="289" spans="1:7" x14ac:dyDescent="0.25">
      <c r="A289" s="1">
        <v>897</v>
      </c>
      <c r="B289" s="1" t="s">
        <v>3</v>
      </c>
      <c r="C289" s="1">
        <v>0</v>
      </c>
      <c r="D289" s="1">
        <v>329.15052400000002</v>
      </c>
      <c r="E289" s="1" t="s">
        <v>9</v>
      </c>
      <c r="F289" s="183"/>
      <c r="G289" s="171">
        <f t="shared" si="11"/>
        <v>0</v>
      </c>
    </row>
    <row r="290" spans="1:7" x14ac:dyDescent="0.25">
      <c r="A290" s="1">
        <v>898</v>
      </c>
      <c r="B290" s="1" t="s">
        <v>3</v>
      </c>
      <c r="C290" s="1">
        <v>0</v>
      </c>
      <c r="D290" s="1">
        <v>876.15909399999998</v>
      </c>
      <c r="E290" s="1" t="s">
        <v>9</v>
      </c>
      <c r="F290" s="183"/>
      <c r="G290" s="171">
        <f t="shared" si="11"/>
        <v>0</v>
      </c>
    </row>
    <row r="291" spans="1:7" x14ac:dyDescent="0.25">
      <c r="A291" s="1">
        <v>899</v>
      </c>
      <c r="B291" s="1" t="s">
        <v>3</v>
      </c>
      <c r="C291" s="1">
        <v>0</v>
      </c>
      <c r="D291" s="1">
        <v>2006.745445</v>
      </c>
      <c r="E291" s="1" t="s">
        <v>9</v>
      </c>
      <c r="F291" s="183"/>
      <c r="G291" s="171">
        <f t="shared" si="11"/>
        <v>0</v>
      </c>
    </row>
    <row r="292" spans="1:7" x14ac:dyDescent="0.25">
      <c r="A292" s="1">
        <v>900</v>
      </c>
      <c r="B292" s="1" t="s">
        <v>3</v>
      </c>
      <c r="C292" s="1">
        <v>0</v>
      </c>
      <c r="D292" s="1">
        <v>1430.004995</v>
      </c>
      <c r="E292" s="1" t="s">
        <v>9</v>
      </c>
      <c r="F292" s="183"/>
      <c r="G292" s="171">
        <f t="shared" si="11"/>
        <v>0</v>
      </c>
    </row>
    <row r="293" spans="1:7" x14ac:dyDescent="0.25">
      <c r="A293" s="1">
        <v>901</v>
      </c>
      <c r="B293" s="1" t="s">
        <v>3</v>
      </c>
      <c r="C293" s="1">
        <v>0</v>
      </c>
      <c r="D293" s="1">
        <v>129.267732</v>
      </c>
      <c r="E293" s="1" t="s">
        <v>9</v>
      </c>
      <c r="F293" s="183"/>
      <c r="G293" s="171">
        <f t="shared" si="11"/>
        <v>0</v>
      </c>
    </row>
    <row r="294" spans="1:7" x14ac:dyDescent="0.25">
      <c r="A294" s="1">
        <v>902</v>
      </c>
      <c r="B294" s="1" t="s">
        <v>3</v>
      </c>
      <c r="C294" s="1">
        <v>0</v>
      </c>
      <c r="D294" s="1">
        <v>711.57946400000003</v>
      </c>
      <c r="E294" s="1" t="s">
        <v>9</v>
      </c>
      <c r="F294" s="183"/>
      <c r="G294" s="171">
        <f t="shared" si="11"/>
        <v>0</v>
      </c>
    </row>
    <row r="295" spans="1:7" x14ac:dyDescent="0.25">
      <c r="A295" s="1">
        <v>905</v>
      </c>
      <c r="B295" s="1" t="s">
        <v>3</v>
      </c>
      <c r="C295" s="1">
        <v>0</v>
      </c>
      <c r="D295" s="1">
        <v>1372.42273</v>
      </c>
      <c r="E295" s="1" t="s">
        <v>9</v>
      </c>
      <c r="F295" s="183"/>
      <c r="G295" s="171">
        <f t="shared" si="11"/>
        <v>0</v>
      </c>
    </row>
    <row r="296" spans="1:7" x14ac:dyDescent="0.25">
      <c r="A296" s="1">
        <v>906</v>
      </c>
      <c r="B296" s="1" t="s">
        <v>3</v>
      </c>
      <c r="C296" s="1">
        <v>0</v>
      </c>
      <c r="D296" s="1">
        <v>502.843188</v>
      </c>
      <c r="E296" s="1" t="s">
        <v>9</v>
      </c>
      <c r="F296" s="183"/>
      <c r="G296" s="171">
        <f t="shared" si="11"/>
        <v>0</v>
      </c>
    </row>
    <row r="297" spans="1:7" x14ac:dyDescent="0.25">
      <c r="A297" s="1">
        <v>909</v>
      </c>
      <c r="B297" s="1" t="s">
        <v>3</v>
      </c>
      <c r="C297" s="1">
        <v>0</v>
      </c>
      <c r="D297" s="1">
        <v>1134.54528</v>
      </c>
      <c r="E297" s="1" t="s">
        <v>9</v>
      </c>
      <c r="F297" s="183"/>
      <c r="G297" s="171">
        <f t="shared" si="11"/>
        <v>0</v>
      </c>
    </row>
    <row r="298" spans="1:7" x14ac:dyDescent="0.25">
      <c r="A298" s="1">
        <v>910</v>
      </c>
      <c r="B298" s="1" t="s">
        <v>3</v>
      </c>
      <c r="C298" s="1">
        <v>0</v>
      </c>
      <c r="D298" s="1">
        <v>339.01592499999998</v>
      </c>
      <c r="E298" s="1" t="s">
        <v>9</v>
      </c>
      <c r="F298" s="183"/>
      <c r="G298" s="171">
        <f t="shared" si="11"/>
        <v>0</v>
      </c>
    </row>
    <row r="299" spans="1:7" x14ac:dyDescent="0.25">
      <c r="A299" s="1">
        <v>911</v>
      </c>
      <c r="B299" s="1" t="s">
        <v>3</v>
      </c>
      <c r="C299" s="1">
        <v>0</v>
      </c>
      <c r="D299" s="1">
        <v>228.19161099999999</v>
      </c>
      <c r="E299" s="1" t="s">
        <v>9</v>
      </c>
      <c r="F299" s="183"/>
      <c r="G299" s="171">
        <f t="shared" si="11"/>
        <v>0</v>
      </c>
    </row>
    <row r="300" spans="1:7" x14ac:dyDescent="0.25">
      <c r="A300" s="1">
        <v>912</v>
      </c>
      <c r="B300" s="1" t="s">
        <v>3</v>
      </c>
      <c r="C300" s="1">
        <v>0</v>
      </c>
      <c r="D300" s="1">
        <v>78.900107000000006</v>
      </c>
      <c r="E300" s="1" t="s">
        <v>9</v>
      </c>
      <c r="F300" s="183"/>
      <c r="G300" s="171">
        <f t="shared" si="11"/>
        <v>0</v>
      </c>
    </row>
    <row r="301" spans="1:7" x14ac:dyDescent="0.25">
      <c r="A301" s="1">
        <v>913</v>
      </c>
      <c r="B301" s="1" t="s">
        <v>3</v>
      </c>
      <c r="C301" s="1">
        <v>0</v>
      </c>
      <c r="D301" s="1">
        <v>286.18378799999999</v>
      </c>
      <c r="E301" s="1" t="s">
        <v>9</v>
      </c>
      <c r="F301" s="183"/>
      <c r="G301" s="171">
        <f t="shared" si="11"/>
        <v>0</v>
      </c>
    </row>
    <row r="302" spans="1:7" x14ac:dyDescent="0.25">
      <c r="A302" s="1">
        <v>914</v>
      </c>
      <c r="B302" s="1" t="s">
        <v>3</v>
      </c>
      <c r="C302" s="1">
        <v>0</v>
      </c>
      <c r="D302" s="1">
        <v>269.46248400000002</v>
      </c>
      <c r="E302" s="1" t="s">
        <v>9</v>
      </c>
      <c r="F302" s="183"/>
      <c r="G302" s="171">
        <f t="shared" si="11"/>
        <v>0</v>
      </c>
    </row>
    <row r="303" spans="1:7" x14ac:dyDescent="0.25">
      <c r="A303" s="1">
        <v>915</v>
      </c>
      <c r="B303" s="1" t="s">
        <v>3</v>
      </c>
      <c r="C303" s="1">
        <v>0</v>
      </c>
      <c r="D303" s="1">
        <v>233.04923099999999</v>
      </c>
      <c r="E303" s="1" t="s">
        <v>9</v>
      </c>
      <c r="F303" s="183"/>
      <c r="G303" s="171">
        <f t="shared" si="11"/>
        <v>0</v>
      </c>
    </row>
    <row r="304" spans="1:7" x14ac:dyDescent="0.25">
      <c r="A304" s="1">
        <v>916</v>
      </c>
      <c r="B304" s="1" t="s">
        <v>3</v>
      </c>
      <c r="C304" s="1">
        <v>0</v>
      </c>
      <c r="D304" s="1">
        <v>293.87064500000002</v>
      </c>
      <c r="E304" s="1" t="s">
        <v>9</v>
      </c>
      <c r="F304" s="183"/>
      <c r="G304" s="171">
        <f t="shared" si="11"/>
        <v>0</v>
      </c>
    </row>
    <row r="305" spans="1:7" x14ac:dyDescent="0.25">
      <c r="A305" s="1">
        <v>917</v>
      </c>
      <c r="B305" s="1" t="s">
        <v>3</v>
      </c>
      <c r="C305" s="1">
        <v>0</v>
      </c>
      <c r="D305" s="1">
        <v>143.95190099999999</v>
      </c>
      <c r="E305" s="1" t="s">
        <v>9</v>
      </c>
      <c r="F305" s="183"/>
      <c r="G305" s="171">
        <f t="shared" si="11"/>
        <v>0</v>
      </c>
    </row>
    <row r="306" spans="1:7" x14ac:dyDescent="0.25">
      <c r="A306" s="1">
        <v>918</v>
      </c>
      <c r="B306" s="1" t="s">
        <v>3</v>
      </c>
      <c r="C306" s="1">
        <v>0</v>
      </c>
      <c r="D306" s="1">
        <v>243.45436799999999</v>
      </c>
      <c r="E306" s="1" t="s">
        <v>9</v>
      </c>
      <c r="F306" s="183"/>
      <c r="G306" s="171">
        <f t="shared" si="11"/>
        <v>0</v>
      </c>
    </row>
    <row r="307" spans="1:7" x14ac:dyDescent="0.25">
      <c r="A307" s="1">
        <v>919</v>
      </c>
      <c r="B307" s="1" t="s">
        <v>3</v>
      </c>
      <c r="C307" s="1">
        <v>0</v>
      </c>
      <c r="D307" s="1">
        <v>62.462060000000001</v>
      </c>
      <c r="E307" s="1" t="s">
        <v>9</v>
      </c>
      <c r="F307" s="183"/>
      <c r="G307" s="171">
        <f t="shared" si="11"/>
        <v>0</v>
      </c>
    </row>
    <row r="308" spans="1:7" x14ac:dyDescent="0.25">
      <c r="A308" s="1">
        <v>920</v>
      </c>
      <c r="B308" s="1" t="s">
        <v>3</v>
      </c>
      <c r="C308" s="1">
        <v>0</v>
      </c>
      <c r="D308" s="1">
        <v>113.63272499999999</v>
      </c>
      <c r="E308" s="1" t="s">
        <v>9</v>
      </c>
      <c r="F308" s="183"/>
      <c r="G308" s="171">
        <f t="shared" si="11"/>
        <v>0</v>
      </c>
    </row>
    <row r="309" spans="1:7" x14ac:dyDescent="0.25">
      <c r="A309" s="1">
        <v>921</v>
      </c>
      <c r="B309" s="1" t="s">
        <v>3</v>
      </c>
      <c r="C309" s="1">
        <v>0</v>
      </c>
      <c r="D309" s="1">
        <v>109.746943</v>
      </c>
      <c r="E309" s="1" t="s">
        <v>9</v>
      </c>
      <c r="F309" s="183"/>
      <c r="G309" s="171">
        <f t="shared" si="11"/>
        <v>0</v>
      </c>
    </row>
    <row r="310" spans="1:7" x14ac:dyDescent="0.25">
      <c r="A310" s="1">
        <v>922</v>
      </c>
      <c r="B310" s="1" t="s">
        <v>3</v>
      </c>
      <c r="C310" s="1">
        <v>0</v>
      </c>
      <c r="D310" s="1">
        <v>149.27829</v>
      </c>
      <c r="E310" s="1" t="s">
        <v>9</v>
      </c>
      <c r="F310" s="183"/>
      <c r="G310" s="171">
        <f t="shared" si="11"/>
        <v>0</v>
      </c>
    </row>
    <row r="311" spans="1:7" x14ac:dyDescent="0.25">
      <c r="A311" s="1">
        <v>923</v>
      </c>
      <c r="B311" s="1" t="s">
        <v>3</v>
      </c>
      <c r="C311" s="1">
        <v>0</v>
      </c>
      <c r="D311" s="1">
        <v>213.44128699999999</v>
      </c>
      <c r="E311" s="1" t="s">
        <v>9</v>
      </c>
      <c r="F311" s="183"/>
      <c r="G311" s="171">
        <f t="shared" si="11"/>
        <v>0</v>
      </c>
    </row>
    <row r="312" spans="1:7" x14ac:dyDescent="0.25">
      <c r="A312" s="1">
        <v>924</v>
      </c>
      <c r="B312" s="1" t="s">
        <v>3</v>
      </c>
      <c r="C312" s="1">
        <v>0</v>
      </c>
      <c r="D312" s="1">
        <v>559.50099</v>
      </c>
      <c r="E312" s="1" t="s">
        <v>9</v>
      </c>
      <c r="F312" s="183"/>
      <c r="G312" s="171">
        <f t="shared" si="11"/>
        <v>0</v>
      </c>
    </row>
    <row r="313" spans="1:7" x14ac:dyDescent="0.25">
      <c r="A313" s="1">
        <v>925</v>
      </c>
      <c r="B313" s="1" t="s">
        <v>3</v>
      </c>
      <c r="C313" s="1">
        <v>0</v>
      </c>
      <c r="D313" s="1">
        <v>643.39058899999998</v>
      </c>
      <c r="E313" s="1" t="s">
        <v>9</v>
      </c>
      <c r="F313" s="183"/>
      <c r="G313" s="171">
        <f t="shared" si="11"/>
        <v>0</v>
      </c>
    </row>
    <row r="314" spans="1:7" x14ac:dyDescent="0.25">
      <c r="A314" s="1">
        <v>926</v>
      </c>
      <c r="B314" s="1" t="s">
        <v>3</v>
      </c>
      <c r="C314" s="1">
        <v>0</v>
      </c>
      <c r="D314" s="1">
        <v>179.67525900000001</v>
      </c>
      <c r="E314" s="1" t="s">
        <v>9</v>
      </c>
      <c r="F314" s="183"/>
      <c r="G314" s="171">
        <f t="shared" si="11"/>
        <v>0</v>
      </c>
    </row>
    <row r="315" spans="1:7" x14ac:dyDescent="0.25">
      <c r="A315" s="1">
        <v>927</v>
      </c>
      <c r="B315" s="1" t="s">
        <v>3</v>
      </c>
      <c r="C315" s="1">
        <v>0</v>
      </c>
      <c r="D315" s="1">
        <v>595.66931399999999</v>
      </c>
      <c r="E315" s="1" t="s">
        <v>9</v>
      </c>
      <c r="F315" s="183"/>
      <c r="G315" s="171">
        <f t="shared" si="11"/>
        <v>0</v>
      </c>
    </row>
    <row r="316" spans="1:7" x14ac:dyDescent="0.25">
      <c r="A316" s="1">
        <v>928</v>
      </c>
      <c r="B316" s="1" t="s">
        <v>3</v>
      </c>
      <c r="C316" s="1">
        <v>0</v>
      </c>
      <c r="D316" s="1">
        <v>482.00141200000002</v>
      </c>
      <c r="E316" s="1" t="s">
        <v>9</v>
      </c>
      <c r="F316" s="183"/>
      <c r="G316" s="171">
        <f t="shared" si="11"/>
        <v>0</v>
      </c>
    </row>
    <row r="317" spans="1:7" x14ac:dyDescent="0.25">
      <c r="A317" s="1">
        <v>929</v>
      </c>
      <c r="B317" s="1" t="s">
        <v>3</v>
      </c>
      <c r="C317" s="1">
        <v>0</v>
      </c>
      <c r="D317" s="1">
        <v>613.458888</v>
      </c>
      <c r="E317" s="1" t="s">
        <v>9</v>
      </c>
      <c r="F317" s="183"/>
      <c r="G317" s="171">
        <f t="shared" si="11"/>
        <v>0</v>
      </c>
    </row>
    <row r="318" spans="1:7" x14ac:dyDescent="0.25">
      <c r="A318" s="1">
        <v>930</v>
      </c>
      <c r="B318" s="1" t="s">
        <v>3</v>
      </c>
      <c r="C318" s="1">
        <v>0</v>
      </c>
      <c r="D318" s="1">
        <v>118.96445199999999</v>
      </c>
      <c r="E318" s="1" t="s">
        <v>9</v>
      </c>
      <c r="F318" s="183"/>
      <c r="G318" s="171">
        <f t="shared" si="11"/>
        <v>0</v>
      </c>
    </row>
    <row r="319" spans="1:7" x14ac:dyDescent="0.25">
      <c r="A319" s="1">
        <v>931</v>
      </c>
      <c r="B319" s="1" t="s">
        <v>3</v>
      </c>
      <c r="C319" s="1">
        <v>0</v>
      </c>
      <c r="D319" s="1">
        <v>22.349675000000001</v>
      </c>
      <c r="E319" s="1" t="s">
        <v>9</v>
      </c>
      <c r="F319" s="183"/>
      <c r="G319" s="171">
        <f t="shared" si="11"/>
        <v>0</v>
      </c>
    </row>
    <row r="320" spans="1:7" x14ac:dyDescent="0.25">
      <c r="A320" s="1">
        <v>932</v>
      </c>
      <c r="B320" s="1" t="s">
        <v>3</v>
      </c>
      <c r="C320" s="1">
        <v>0</v>
      </c>
      <c r="D320" s="1">
        <v>49.556271000000002</v>
      </c>
      <c r="E320" s="1" t="s">
        <v>9</v>
      </c>
      <c r="F320" s="183"/>
      <c r="G320" s="171">
        <f t="shared" si="11"/>
        <v>0</v>
      </c>
    </row>
    <row r="321" spans="1:7" x14ac:dyDescent="0.25">
      <c r="A321" s="1">
        <v>933</v>
      </c>
      <c r="B321" s="1" t="s">
        <v>3</v>
      </c>
      <c r="C321" s="1">
        <v>0</v>
      </c>
      <c r="D321" s="1">
        <v>385.84376600000002</v>
      </c>
      <c r="E321" s="1" t="s">
        <v>9</v>
      </c>
      <c r="F321" s="183"/>
      <c r="G321" s="171">
        <f t="shared" si="11"/>
        <v>0</v>
      </c>
    </row>
    <row r="322" spans="1:7" x14ac:dyDescent="0.25">
      <c r="A322" s="1">
        <v>934</v>
      </c>
      <c r="B322" s="1" t="s">
        <v>3</v>
      </c>
      <c r="C322" s="1">
        <v>0</v>
      </c>
      <c r="D322" s="1">
        <v>50.772950999999999</v>
      </c>
      <c r="E322" s="1" t="s">
        <v>9</v>
      </c>
      <c r="F322" s="183"/>
      <c r="G322" s="171">
        <f t="shared" si="11"/>
        <v>0</v>
      </c>
    </row>
    <row r="323" spans="1:7" x14ac:dyDescent="0.25">
      <c r="A323" s="1">
        <v>935</v>
      </c>
      <c r="B323" s="1" t="s">
        <v>3</v>
      </c>
      <c r="C323" s="1">
        <v>0</v>
      </c>
      <c r="D323" s="1">
        <v>286.86003299999999</v>
      </c>
      <c r="E323" s="1" t="s">
        <v>9</v>
      </c>
      <c r="F323" s="183"/>
      <c r="G323" s="171">
        <f t="shared" si="11"/>
        <v>0</v>
      </c>
    </row>
    <row r="324" spans="1:7" x14ac:dyDescent="0.25">
      <c r="A324" s="1">
        <v>936</v>
      </c>
      <c r="B324" s="1" t="s">
        <v>3</v>
      </c>
      <c r="C324" s="1">
        <v>0</v>
      </c>
      <c r="D324" s="1">
        <v>321.86593099999999</v>
      </c>
      <c r="E324" s="1" t="s">
        <v>9</v>
      </c>
      <c r="F324" s="183"/>
      <c r="G324" s="171">
        <f t="shared" si="11"/>
        <v>0</v>
      </c>
    </row>
    <row r="325" spans="1:7" x14ac:dyDescent="0.25">
      <c r="A325" s="1">
        <v>937</v>
      </c>
      <c r="B325" s="1" t="s">
        <v>3</v>
      </c>
      <c r="C325" s="1">
        <v>0</v>
      </c>
      <c r="D325" s="1">
        <v>196.23170099999999</v>
      </c>
      <c r="E325" s="1" t="s">
        <v>9</v>
      </c>
      <c r="F325" s="183"/>
      <c r="G325" s="171">
        <f t="shared" ref="G325:G354" si="12">(F325/F$357)*100</f>
        <v>0</v>
      </c>
    </row>
    <row r="326" spans="1:7" x14ac:dyDescent="0.25">
      <c r="A326" s="1">
        <v>938</v>
      </c>
      <c r="B326" s="1" t="s">
        <v>3</v>
      </c>
      <c r="C326" s="1">
        <v>0</v>
      </c>
      <c r="D326" s="1">
        <v>20.731168</v>
      </c>
      <c r="E326" s="1" t="s">
        <v>9</v>
      </c>
      <c r="F326" s="183"/>
      <c r="G326" s="171">
        <f t="shared" si="12"/>
        <v>0</v>
      </c>
    </row>
    <row r="327" spans="1:7" x14ac:dyDescent="0.25">
      <c r="A327" s="1">
        <v>939</v>
      </c>
      <c r="B327" s="1" t="s">
        <v>3</v>
      </c>
      <c r="C327" s="1">
        <v>0</v>
      </c>
      <c r="D327" s="1">
        <v>2251.201579</v>
      </c>
      <c r="E327" s="1" t="s">
        <v>9</v>
      </c>
      <c r="F327" s="183"/>
      <c r="G327" s="171">
        <f t="shared" si="12"/>
        <v>0</v>
      </c>
    </row>
    <row r="328" spans="1:7" x14ac:dyDescent="0.25">
      <c r="A328" s="1">
        <v>940</v>
      </c>
      <c r="B328" s="1" t="s">
        <v>3</v>
      </c>
      <c r="C328" s="1">
        <v>0</v>
      </c>
      <c r="D328" s="1">
        <v>544.96636799999999</v>
      </c>
      <c r="E328" s="1" t="s">
        <v>9</v>
      </c>
      <c r="F328" s="183"/>
      <c r="G328" s="171">
        <f t="shared" si="12"/>
        <v>0</v>
      </c>
    </row>
    <row r="329" spans="1:7" x14ac:dyDescent="0.25">
      <c r="A329" s="1">
        <v>943</v>
      </c>
      <c r="B329" s="1" t="s">
        <v>3</v>
      </c>
      <c r="C329" s="1">
        <v>0</v>
      </c>
      <c r="D329" s="1">
        <v>1333.2057910000001</v>
      </c>
      <c r="E329" s="1" t="s">
        <v>9</v>
      </c>
      <c r="F329" s="183"/>
      <c r="G329" s="171">
        <f t="shared" si="12"/>
        <v>0</v>
      </c>
    </row>
    <row r="330" spans="1:7" x14ac:dyDescent="0.25">
      <c r="A330" s="1">
        <v>953</v>
      </c>
      <c r="B330" s="1" t="s">
        <v>3</v>
      </c>
      <c r="C330" s="1">
        <v>0</v>
      </c>
      <c r="D330" s="1">
        <v>392.52281299999999</v>
      </c>
      <c r="E330" s="1" t="s">
        <v>9</v>
      </c>
      <c r="F330" s="183"/>
      <c r="G330" s="171">
        <f t="shared" si="12"/>
        <v>0</v>
      </c>
    </row>
    <row r="331" spans="1:7" x14ac:dyDescent="0.25">
      <c r="A331" s="1">
        <v>954</v>
      </c>
      <c r="B331" s="1" t="s">
        <v>3</v>
      </c>
      <c r="C331" s="1">
        <v>0</v>
      </c>
      <c r="D331" s="1">
        <v>559.80454699999996</v>
      </c>
      <c r="E331" s="1" t="s">
        <v>9</v>
      </c>
      <c r="F331" s="183"/>
      <c r="G331" s="171">
        <f t="shared" si="12"/>
        <v>0</v>
      </c>
    </row>
    <row r="332" spans="1:7" x14ac:dyDescent="0.25">
      <c r="A332" s="1">
        <v>959</v>
      </c>
      <c r="B332" s="1" t="s">
        <v>3</v>
      </c>
      <c r="C332" s="1">
        <v>0</v>
      </c>
      <c r="D332" s="1">
        <v>355.689975</v>
      </c>
      <c r="E332" s="1" t="s">
        <v>9</v>
      </c>
      <c r="F332" s="183"/>
      <c r="G332" s="171">
        <f t="shared" si="12"/>
        <v>0</v>
      </c>
    </row>
    <row r="333" spans="1:7" x14ac:dyDescent="0.25">
      <c r="A333" s="1">
        <v>960</v>
      </c>
      <c r="B333" s="1" t="s">
        <v>3</v>
      </c>
      <c r="C333" s="1">
        <v>0</v>
      </c>
      <c r="D333" s="1">
        <v>490.70788700000003</v>
      </c>
      <c r="E333" s="1" t="s">
        <v>9</v>
      </c>
      <c r="F333" s="183"/>
      <c r="G333" s="171">
        <f t="shared" si="12"/>
        <v>0</v>
      </c>
    </row>
    <row r="334" spans="1:7" x14ac:dyDescent="0.25">
      <c r="A334" s="1">
        <v>961</v>
      </c>
      <c r="B334" s="1" t="s">
        <v>3</v>
      </c>
      <c r="C334" s="1">
        <v>0</v>
      </c>
      <c r="D334" s="1">
        <v>357.20522499999998</v>
      </c>
      <c r="E334" s="1" t="s">
        <v>9</v>
      </c>
      <c r="F334" s="183"/>
      <c r="G334" s="171">
        <f t="shared" si="12"/>
        <v>0</v>
      </c>
    </row>
    <row r="335" spans="1:7" x14ac:dyDescent="0.25">
      <c r="A335" s="1">
        <v>962</v>
      </c>
      <c r="B335" s="1" t="s">
        <v>3</v>
      </c>
      <c r="C335" s="1">
        <v>0</v>
      </c>
      <c r="D335" s="1">
        <v>1681.1651569999999</v>
      </c>
      <c r="E335" s="1" t="s">
        <v>9</v>
      </c>
      <c r="F335" s="183"/>
      <c r="G335" s="171">
        <f t="shared" si="12"/>
        <v>0</v>
      </c>
    </row>
    <row r="336" spans="1:7" x14ac:dyDescent="0.25">
      <c r="A336" s="1">
        <v>966</v>
      </c>
      <c r="B336" s="1" t="s">
        <v>3</v>
      </c>
      <c r="C336" s="1">
        <v>0</v>
      </c>
      <c r="D336" s="1">
        <v>1002.958995</v>
      </c>
      <c r="E336" s="1" t="s">
        <v>9</v>
      </c>
      <c r="F336" s="183"/>
      <c r="G336" s="171">
        <f t="shared" si="12"/>
        <v>0</v>
      </c>
    </row>
    <row r="337" spans="1:7" x14ac:dyDescent="0.25">
      <c r="A337" s="1">
        <v>970</v>
      </c>
      <c r="B337" s="1" t="s">
        <v>3</v>
      </c>
      <c r="C337" s="1">
        <v>0</v>
      </c>
      <c r="D337" s="1">
        <v>427.442611</v>
      </c>
      <c r="E337" s="1" t="s">
        <v>9</v>
      </c>
      <c r="F337" s="183"/>
      <c r="G337" s="171">
        <f t="shared" si="12"/>
        <v>0</v>
      </c>
    </row>
    <row r="338" spans="1:7" x14ac:dyDescent="0.25">
      <c r="A338" s="1">
        <v>971</v>
      </c>
      <c r="B338" s="1" t="s">
        <v>3</v>
      </c>
      <c r="C338" s="1">
        <v>0</v>
      </c>
      <c r="D338" s="1">
        <v>1624.827655</v>
      </c>
      <c r="E338" s="1" t="s">
        <v>9</v>
      </c>
      <c r="F338" s="183"/>
      <c r="G338" s="171">
        <f t="shared" si="12"/>
        <v>0</v>
      </c>
    </row>
    <row r="339" spans="1:7" x14ac:dyDescent="0.25">
      <c r="A339" s="1">
        <v>973</v>
      </c>
      <c r="B339" s="1" t="s">
        <v>3</v>
      </c>
      <c r="C339" s="1">
        <v>0</v>
      </c>
      <c r="D339" s="1">
        <v>1350.9603629999999</v>
      </c>
      <c r="E339" s="1" t="s">
        <v>9</v>
      </c>
      <c r="F339" s="183"/>
      <c r="G339" s="171">
        <f t="shared" si="12"/>
        <v>0</v>
      </c>
    </row>
    <row r="340" spans="1:7" x14ac:dyDescent="0.25">
      <c r="A340" s="1">
        <v>977</v>
      </c>
      <c r="B340" s="1" t="s">
        <v>3</v>
      </c>
      <c r="C340" s="1">
        <v>0</v>
      </c>
      <c r="D340" s="1">
        <v>458.15398800000003</v>
      </c>
      <c r="E340" s="1" t="s">
        <v>9</v>
      </c>
      <c r="F340" s="183"/>
      <c r="G340" s="171">
        <f t="shared" si="12"/>
        <v>0</v>
      </c>
    </row>
    <row r="341" spans="1:7" x14ac:dyDescent="0.25">
      <c r="A341" s="1">
        <v>982</v>
      </c>
      <c r="B341" s="1" t="s">
        <v>3</v>
      </c>
      <c r="C341" s="1">
        <v>0</v>
      </c>
      <c r="D341" s="1">
        <v>422.81304899999998</v>
      </c>
      <c r="E341" s="1" t="s">
        <v>9</v>
      </c>
      <c r="F341" s="184"/>
      <c r="G341" s="171">
        <f t="shared" si="12"/>
        <v>0</v>
      </c>
    </row>
    <row r="342" spans="1:7" x14ac:dyDescent="0.25">
      <c r="A342" s="1">
        <v>465</v>
      </c>
      <c r="B342" s="1" t="s">
        <v>3</v>
      </c>
      <c r="C342" s="1">
        <v>0</v>
      </c>
      <c r="D342" s="1">
        <v>191.41923399999999</v>
      </c>
      <c r="E342" s="1" t="s">
        <v>10</v>
      </c>
      <c r="F342" s="182">
        <f>SUM(D342:D348)</f>
        <v>5607.5822000000007</v>
      </c>
      <c r="G342" s="173">
        <f t="shared" si="12"/>
        <v>2.397936974936298</v>
      </c>
    </row>
    <row r="343" spans="1:7" x14ac:dyDescent="0.25">
      <c r="A343" s="1">
        <v>466</v>
      </c>
      <c r="B343" s="1" t="s">
        <v>3</v>
      </c>
      <c r="C343" s="1">
        <v>0</v>
      </c>
      <c r="D343" s="1">
        <v>1450.4565299999999</v>
      </c>
      <c r="E343" s="1" t="s">
        <v>10</v>
      </c>
      <c r="F343" s="183"/>
      <c r="G343" s="171">
        <f t="shared" si="12"/>
        <v>0</v>
      </c>
    </row>
    <row r="344" spans="1:7" x14ac:dyDescent="0.25">
      <c r="A344" s="1">
        <v>467</v>
      </c>
      <c r="B344" s="1" t="s">
        <v>3</v>
      </c>
      <c r="C344" s="1">
        <v>0</v>
      </c>
      <c r="D344" s="1">
        <v>1073.124626</v>
      </c>
      <c r="E344" s="1" t="s">
        <v>10</v>
      </c>
      <c r="F344" s="183"/>
      <c r="G344" s="171">
        <f t="shared" si="12"/>
        <v>0</v>
      </c>
    </row>
    <row r="345" spans="1:7" x14ac:dyDescent="0.25">
      <c r="A345" s="1">
        <v>468</v>
      </c>
      <c r="B345" s="1" t="s">
        <v>3</v>
      </c>
      <c r="C345" s="1">
        <v>0</v>
      </c>
      <c r="D345" s="1">
        <v>30.241996</v>
      </c>
      <c r="E345" s="1" t="s">
        <v>10</v>
      </c>
      <c r="F345" s="183"/>
      <c r="G345" s="171">
        <f t="shared" si="12"/>
        <v>0</v>
      </c>
    </row>
    <row r="346" spans="1:7" x14ac:dyDescent="0.25">
      <c r="A346" s="1">
        <v>469</v>
      </c>
      <c r="B346" s="1" t="s">
        <v>3</v>
      </c>
      <c r="C346" s="1">
        <v>0</v>
      </c>
      <c r="D346" s="1">
        <v>162.31551300000001</v>
      </c>
      <c r="E346" s="1" t="s">
        <v>10</v>
      </c>
      <c r="F346" s="183"/>
      <c r="G346" s="171">
        <f t="shared" si="12"/>
        <v>0</v>
      </c>
    </row>
    <row r="347" spans="1:7" x14ac:dyDescent="0.25">
      <c r="A347" s="1">
        <v>470</v>
      </c>
      <c r="B347" s="1" t="s">
        <v>3</v>
      </c>
      <c r="C347" s="1">
        <v>0</v>
      </c>
      <c r="D347" s="1">
        <v>512.38131699999997</v>
      </c>
      <c r="E347" s="1" t="s">
        <v>10</v>
      </c>
      <c r="F347" s="183"/>
      <c r="G347" s="171">
        <f t="shared" si="12"/>
        <v>0</v>
      </c>
    </row>
    <row r="348" spans="1:7" x14ac:dyDescent="0.25">
      <c r="A348" s="1">
        <v>471</v>
      </c>
      <c r="B348" s="1" t="s">
        <v>3</v>
      </c>
      <c r="C348" s="1">
        <v>0</v>
      </c>
      <c r="D348" s="1">
        <v>2187.6429840000001</v>
      </c>
      <c r="E348" s="1" t="s">
        <v>10</v>
      </c>
      <c r="F348" s="184"/>
      <c r="G348" s="171">
        <f t="shared" si="12"/>
        <v>0</v>
      </c>
    </row>
    <row r="349" spans="1:7" x14ac:dyDescent="0.25">
      <c r="A349" s="1">
        <v>434</v>
      </c>
      <c r="B349" s="1" t="s">
        <v>3</v>
      </c>
      <c r="C349" s="1">
        <v>0</v>
      </c>
      <c r="D349" s="1">
        <v>332.82996700000001</v>
      </c>
      <c r="E349" s="1" t="s">
        <v>11</v>
      </c>
      <c r="F349" s="182">
        <f>SUM(D349:D352)</f>
        <v>1297.4132020000002</v>
      </c>
      <c r="G349" s="173">
        <f t="shared" si="12"/>
        <v>0.55480507960209591</v>
      </c>
    </row>
    <row r="350" spans="1:7" x14ac:dyDescent="0.25">
      <c r="A350" s="1">
        <v>493</v>
      </c>
      <c r="B350" s="1" t="s">
        <v>3</v>
      </c>
      <c r="C350" s="1">
        <v>0</v>
      </c>
      <c r="D350" s="1">
        <v>268.65330399999999</v>
      </c>
      <c r="E350" s="1" t="s">
        <v>11</v>
      </c>
      <c r="F350" s="183"/>
      <c r="G350" s="171">
        <f t="shared" si="12"/>
        <v>0</v>
      </c>
    </row>
    <row r="351" spans="1:7" x14ac:dyDescent="0.25">
      <c r="A351" s="1">
        <v>903</v>
      </c>
      <c r="B351" s="1" t="s">
        <v>3</v>
      </c>
      <c r="C351" s="1">
        <v>0</v>
      </c>
      <c r="D351" s="1">
        <v>653.76439800000003</v>
      </c>
      <c r="E351" s="1" t="s">
        <v>11</v>
      </c>
      <c r="F351" s="183"/>
      <c r="G351" s="171">
        <f t="shared" si="12"/>
        <v>0</v>
      </c>
    </row>
    <row r="352" spans="1:7" x14ac:dyDescent="0.25">
      <c r="A352" s="1">
        <v>904</v>
      </c>
      <c r="B352" s="1" t="s">
        <v>3</v>
      </c>
      <c r="C352" s="1">
        <v>0</v>
      </c>
      <c r="D352" s="1">
        <v>42.165533000000003</v>
      </c>
      <c r="E352" s="1" t="s">
        <v>11</v>
      </c>
      <c r="F352" s="184"/>
      <c r="G352" s="171">
        <f t="shared" si="12"/>
        <v>0</v>
      </c>
    </row>
    <row r="353" spans="1:18" x14ac:dyDescent="0.25">
      <c r="A353" s="1">
        <v>42</v>
      </c>
      <c r="B353" s="1" t="s">
        <v>3</v>
      </c>
      <c r="C353" s="1">
        <v>0</v>
      </c>
      <c r="D353" s="1">
        <v>218.20440099999999</v>
      </c>
      <c r="E353" s="1" t="s">
        <v>12</v>
      </c>
      <c r="F353" s="179">
        <f>SUM(D353:D354)</f>
        <v>432.65480500000001</v>
      </c>
      <c r="G353" s="173">
        <f t="shared" si="12"/>
        <v>0.18501359717800545</v>
      </c>
    </row>
    <row r="354" spans="1:18" x14ac:dyDescent="0.25">
      <c r="A354" s="1">
        <v>43</v>
      </c>
      <c r="B354" s="1" t="s">
        <v>3</v>
      </c>
      <c r="C354" s="1">
        <v>0</v>
      </c>
      <c r="D354" s="1">
        <v>214.45040399999999</v>
      </c>
      <c r="E354" s="1" t="s">
        <v>12</v>
      </c>
      <c r="F354" s="180"/>
      <c r="G354" s="171">
        <f t="shared" si="12"/>
        <v>0</v>
      </c>
    </row>
    <row r="355" spans="1:18" s="6" customFormat="1" x14ac:dyDescent="0.25">
      <c r="D355" s="172">
        <f>SUM(D4:D354)</f>
        <v>233850.27457399998</v>
      </c>
      <c r="R355" s="7"/>
    </row>
    <row r="356" spans="1:18" s="6" customFormat="1" x14ac:dyDescent="0.25">
      <c r="R356" s="7"/>
    </row>
    <row r="357" spans="1:18" s="6" customFormat="1" x14ac:dyDescent="0.25">
      <c r="A357" s="8" t="s">
        <v>136</v>
      </c>
      <c r="F357" s="172">
        <f>SUM(F4:F354)</f>
        <v>233850.27457399995</v>
      </c>
      <c r="R357" s="7"/>
    </row>
    <row r="358" spans="1:18" s="6" customFormat="1" x14ac:dyDescent="0.25">
      <c r="A358" s="166" t="s">
        <v>0</v>
      </c>
      <c r="B358" s="166" t="s">
        <v>1</v>
      </c>
      <c r="C358" s="166" t="s">
        <v>4</v>
      </c>
      <c r="D358" s="166" t="s">
        <v>17</v>
      </c>
      <c r="R358" s="7"/>
    </row>
    <row r="359" spans="1:18" s="6" customFormat="1" x14ac:dyDescent="0.25">
      <c r="A359" s="1">
        <v>0</v>
      </c>
      <c r="B359" s="1" t="s">
        <v>3</v>
      </c>
      <c r="C359" s="1">
        <v>701523</v>
      </c>
      <c r="D359" s="11">
        <v>5</v>
      </c>
      <c r="R359" s="7"/>
    </row>
    <row r="360" spans="1:18" s="6" customFormat="1" x14ac:dyDescent="0.25">
      <c r="A360" s="1">
        <v>1</v>
      </c>
      <c r="B360" s="1" t="s">
        <v>3</v>
      </c>
      <c r="C360" s="1">
        <v>447907</v>
      </c>
      <c r="D360" s="11">
        <v>1</v>
      </c>
      <c r="R360" s="7"/>
    </row>
    <row r="361" spans="1:18" s="6" customFormat="1" x14ac:dyDescent="0.25">
      <c r="A361" s="1">
        <v>2</v>
      </c>
      <c r="B361" s="1" t="s">
        <v>3</v>
      </c>
      <c r="C361" s="1">
        <v>580289</v>
      </c>
      <c r="D361" s="11">
        <v>2</v>
      </c>
      <c r="R361" s="7"/>
    </row>
    <row r="362" spans="1:18" s="6" customFormat="1" x14ac:dyDescent="0.25">
      <c r="A362" s="1">
        <v>3</v>
      </c>
      <c r="B362" s="1" t="s">
        <v>3</v>
      </c>
      <c r="C362" s="1">
        <v>255151</v>
      </c>
      <c r="D362" s="11">
        <v>3</v>
      </c>
      <c r="R362" s="7"/>
    </row>
    <row r="363" spans="1:18" s="6" customFormat="1" x14ac:dyDescent="0.25">
      <c r="A363" s="1">
        <v>4</v>
      </c>
      <c r="B363" s="1" t="s">
        <v>3</v>
      </c>
      <c r="C363" s="1">
        <v>319006</v>
      </c>
      <c r="D363" s="11">
        <v>4</v>
      </c>
      <c r="R363" s="7"/>
    </row>
    <row r="364" spans="1:18" s="6" customFormat="1" x14ac:dyDescent="0.25">
      <c r="A364" s="1">
        <v>5</v>
      </c>
      <c r="B364" s="1" t="s">
        <v>3</v>
      </c>
      <c r="C364" s="1">
        <v>396586</v>
      </c>
      <c r="D364" s="11">
        <v>6</v>
      </c>
      <c r="R364" s="7"/>
    </row>
  </sheetData>
  <mergeCells count="11">
    <mergeCell ref="M119:Q119"/>
    <mergeCell ref="R4:R35"/>
    <mergeCell ref="R36:R54"/>
    <mergeCell ref="R55:R87"/>
    <mergeCell ref="R88:R118"/>
    <mergeCell ref="F353:F354"/>
    <mergeCell ref="F4:F7"/>
    <mergeCell ref="F8:F122"/>
    <mergeCell ref="F123:F341"/>
    <mergeCell ref="F342:F348"/>
    <mergeCell ref="F349:F352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N659"/>
  <sheetViews>
    <sheetView tabSelected="1" zoomScale="85" zoomScaleNormal="85" workbookViewId="0">
      <selection activeCell="L23" sqref="L23"/>
    </sheetView>
  </sheetViews>
  <sheetFormatPr defaultRowHeight="15" x14ac:dyDescent="0.25"/>
  <cols>
    <col min="1" max="1" width="10.5703125" style="6" customWidth="1"/>
    <col min="2" max="2" width="12.85546875" style="6" customWidth="1"/>
    <col min="3" max="3" width="10.42578125" style="6" customWidth="1"/>
    <col min="4" max="4" width="14" style="6" customWidth="1"/>
    <col min="5" max="5" width="20.42578125" style="6" bestFit="1" customWidth="1"/>
    <col min="6" max="6" width="29.7109375" style="6" customWidth="1"/>
    <col min="7" max="7" width="23" style="6" bestFit="1" customWidth="1"/>
    <col min="8" max="8" width="15" style="6" customWidth="1"/>
    <col min="12" max="12" width="24.42578125" bestFit="1" customWidth="1"/>
    <col min="13" max="13" width="18.7109375" customWidth="1"/>
    <col min="14" max="14" width="13.140625" customWidth="1"/>
  </cols>
  <sheetData>
    <row r="1" spans="1:14" s="6" customFormat="1" x14ac:dyDescent="0.25">
      <c r="A1" s="8" t="s">
        <v>67</v>
      </c>
    </row>
    <row r="2" spans="1:14" s="6" customFormat="1" x14ac:dyDescent="0.25">
      <c r="A2" s="8"/>
    </row>
    <row r="3" spans="1:14" s="6" customFormat="1" x14ac:dyDescent="0.25">
      <c r="A3" s="8"/>
    </row>
    <row r="4" spans="1:14" s="6" customFormat="1" x14ac:dyDescent="0.25"/>
    <row r="5" spans="1:14" ht="30.75" customHeight="1" x14ac:dyDescent="0.25">
      <c r="A5" s="70" t="s">
        <v>0</v>
      </c>
      <c r="B5" s="70" t="s">
        <v>1</v>
      </c>
      <c r="C5" s="70" t="s">
        <v>2</v>
      </c>
      <c r="D5" s="70" t="s">
        <v>15</v>
      </c>
      <c r="E5" s="70" t="s">
        <v>5</v>
      </c>
      <c r="F5" s="91" t="s">
        <v>47</v>
      </c>
      <c r="G5" s="60" t="s">
        <v>42</v>
      </c>
      <c r="H5" s="60" t="s">
        <v>30</v>
      </c>
      <c r="L5" s="72" t="s">
        <v>35</v>
      </c>
      <c r="M5" s="72" t="s">
        <v>145</v>
      </c>
      <c r="N5" s="72" t="s">
        <v>147</v>
      </c>
    </row>
    <row r="6" spans="1:14" ht="15" hidden="1" customHeight="1" x14ac:dyDescent="0.25">
      <c r="A6" s="10">
        <v>198</v>
      </c>
      <c r="B6" s="10" t="s">
        <v>3</v>
      </c>
      <c r="C6" s="10">
        <v>0</v>
      </c>
      <c r="D6" s="10">
        <v>501.37449099999998</v>
      </c>
      <c r="E6" s="10" t="s">
        <v>6</v>
      </c>
      <c r="F6" s="10"/>
      <c r="G6" s="10"/>
      <c r="H6" s="10"/>
      <c r="L6" s="1" t="s">
        <v>146</v>
      </c>
      <c r="M6" s="59">
        <f>SUM(D6:D10)</f>
        <v>2230.6919750000002</v>
      </c>
      <c r="N6" s="59">
        <f>(M6/M$12)*100</f>
        <v>0.74629082482726361</v>
      </c>
    </row>
    <row r="7" spans="1:14" ht="15" hidden="1" customHeight="1" x14ac:dyDescent="0.25">
      <c r="A7" s="1">
        <v>301</v>
      </c>
      <c r="B7" s="1" t="s">
        <v>3</v>
      </c>
      <c r="C7" s="1">
        <v>0</v>
      </c>
      <c r="D7" s="1">
        <v>329.08296899999999</v>
      </c>
      <c r="E7" s="1" t="s">
        <v>6</v>
      </c>
      <c r="F7" s="1"/>
      <c r="G7" s="1"/>
      <c r="H7" s="1"/>
      <c r="L7" s="1" t="s">
        <v>138</v>
      </c>
      <c r="M7" s="1">
        <f>SUM(D11:D390)</f>
        <v>124806.43598500009</v>
      </c>
      <c r="N7" s="59">
        <f t="shared" ref="N7:N11" si="0">(M7/M$12)*100</f>
        <v>41.754710690164551</v>
      </c>
    </row>
    <row r="8" spans="1:14" ht="15" hidden="1" customHeight="1" x14ac:dyDescent="0.25">
      <c r="A8" s="1">
        <v>669</v>
      </c>
      <c r="B8" s="1" t="s">
        <v>3</v>
      </c>
      <c r="C8" s="1">
        <v>0</v>
      </c>
      <c r="D8" s="1">
        <v>384.52137800000003</v>
      </c>
      <c r="E8" s="1" t="s">
        <v>6</v>
      </c>
      <c r="F8" s="1"/>
      <c r="G8" s="1"/>
      <c r="H8" s="1"/>
      <c r="L8" s="1" t="s">
        <v>139</v>
      </c>
      <c r="M8" s="1">
        <f>SUM(D391:D603)</f>
        <v>153707.06535499991</v>
      </c>
      <c r="N8" s="59">
        <f t="shared" si="0"/>
        <v>51.423582400058166</v>
      </c>
    </row>
    <row r="9" spans="1:14" ht="15" hidden="1" customHeight="1" x14ac:dyDescent="0.25">
      <c r="A9" s="1">
        <v>670</v>
      </c>
      <c r="B9" s="1" t="s">
        <v>3</v>
      </c>
      <c r="C9" s="1">
        <v>0</v>
      </c>
      <c r="D9" s="1">
        <v>622.82235600000001</v>
      </c>
      <c r="E9" s="1" t="s">
        <v>6</v>
      </c>
      <c r="F9" s="1"/>
      <c r="G9" s="1"/>
      <c r="H9" s="1"/>
      <c r="L9" s="1" t="s">
        <v>140</v>
      </c>
      <c r="M9" s="1">
        <f>SUM(D604:D634)</f>
        <v>16644.697902999997</v>
      </c>
      <c r="N9" s="59">
        <f t="shared" si="0"/>
        <v>5.5685793763751228</v>
      </c>
    </row>
    <row r="10" spans="1:14" ht="15" hidden="1" customHeight="1" x14ac:dyDescent="0.25">
      <c r="A10" s="55">
        <v>762</v>
      </c>
      <c r="B10" s="55" t="s">
        <v>3</v>
      </c>
      <c r="C10" s="55">
        <v>0</v>
      </c>
      <c r="D10" s="55">
        <v>392.890781</v>
      </c>
      <c r="E10" s="55" t="s">
        <v>6</v>
      </c>
      <c r="F10" s="55"/>
      <c r="G10" s="55"/>
      <c r="H10" s="55"/>
      <c r="L10" s="1" t="s">
        <v>143</v>
      </c>
      <c r="M10" s="1">
        <f>SUM(D638:D640)</f>
        <v>456.32021800000007</v>
      </c>
      <c r="N10" s="59">
        <f t="shared" si="0"/>
        <v>0.15266455238696805</v>
      </c>
    </row>
    <row r="11" spans="1:14" ht="14.25" customHeight="1" x14ac:dyDescent="0.25">
      <c r="A11" s="1">
        <v>92</v>
      </c>
      <c r="B11" s="1" t="s">
        <v>3</v>
      </c>
      <c r="C11" s="1">
        <v>0</v>
      </c>
      <c r="D11" s="1">
        <v>161.832481</v>
      </c>
      <c r="E11" s="1" t="s">
        <v>8</v>
      </c>
      <c r="F11" s="95">
        <v>38972</v>
      </c>
      <c r="G11" s="48">
        <f>D11/F$11</f>
        <v>4.1525320999692087E-3</v>
      </c>
      <c r="H11" s="1" t="str">
        <f>IF(G11&gt;0.0226,"Tinggi",IF(AND(G11&gt;0.0113,G11&lt;0.0225),"Sedang",IF(AND(G11&gt;0,G11&lt;0.0112),"Rendah","Rendah")))</f>
        <v>Rendah</v>
      </c>
      <c r="L11" s="1" t="s">
        <v>142</v>
      </c>
      <c r="M11" s="1">
        <f>SUM(D641:D643)</f>
        <v>1058.6341950000001</v>
      </c>
      <c r="N11" s="59">
        <f t="shared" si="0"/>
        <v>0.35417215618794529</v>
      </c>
    </row>
    <row r="12" spans="1:14" x14ac:dyDescent="0.25">
      <c r="A12" s="1">
        <v>96</v>
      </c>
      <c r="B12" s="1" t="s">
        <v>3</v>
      </c>
      <c r="C12" s="1">
        <v>0</v>
      </c>
      <c r="D12" s="1">
        <v>242.48725400000001</v>
      </c>
      <c r="E12" s="1" t="s">
        <v>8</v>
      </c>
      <c r="F12" s="95"/>
      <c r="G12" s="48">
        <f t="shared" ref="G12:G61" si="1">D12/F$11</f>
        <v>6.2220890382838961E-3</v>
      </c>
      <c r="H12" s="1" t="str">
        <f t="shared" ref="H12:H75" si="2">IF(G12&gt;0.0226,"Tinggi",IF(AND(G12&gt;0.0113,G12&lt;0.0225),"Sedang",IF(AND(G12&gt;0,G12&lt;0.0112),"Rendah","Rendah")))</f>
        <v>Rendah</v>
      </c>
      <c r="M12" s="20">
        <f>SUM(M6:M11)</f>
        <v>298903.84563099995</v>
      </c>
    </row>
    <row r="13" spans="1:14" x14ac:dyDescent="0.25">
      <c r="A13" s="1">
        <v>97</v>
      </c>
      <c r="B13" s="1" t="s">
        <v>3</v>
      </c>
      <c r="C13" s="1">
        <v>0</v>
      </c>
      <c r="D13" s="1">
        <v>947.32551799999999</v>
      </c>
      <c r="E13" s="1" t="s">
        <v>8</v>
      </c>
      <c r="F13" s="95"/>
      <c r="G13" s="48">
        <f t="shared" si="1"/>
        <v>2.4307849686954736E-2</v>
      </c>
      <c r="H13" s="1" t="str">
        <f t="shared" si="2"/>
        <v>Tinggi</v>
      </c>
    </row>
    <row r="14" spans="1:14" x14ac:dyDescent="0.25">
      <c r="A14" s="1">
        <v>98</v>
      </c>
      <c r="B14" s="1" t="s">
        <v>3</v>
      </c>
      <c r="C14" s="1">
        <v>0</v>
      </c>
      <c r="D14" s="1">
        <v>178.268753</v>
      </c>
      <c r="E14" s="1" t="s">
        <v>8</v>
      </c>
      <c r="F14" s="95"/>
      <c r="G14" s="48">
        <f t="shared" si="1"/>
        <v>4.5742777635225289E-3</v>
      </c>
      <c r="H14" s="1" t="str">
        <f t="shared" si="2"/>
        <v>Rendah</v>
      </c>
    </row>
    <row r="15" spans="1:14" x14ac:dyDescent="0.25">
      <c r="A15" s="1">
        <v>99</v>
      </c>
      <c r="B15" s="1" t="s">
        <v>3</v>
      </c>
      <c r="C15" s="1">
        <v>0</v>
      </c>
      <c r="D15" s="1">
        <v>130.254797</v>
      </c>
      <c r="E15" s="1" t="s">
        <v>8</v>
      </c>
      <c r="F15" s="95"/>
      <c r="G15" s="48">
        <f t="shared" si="1"/>
        <v>3.3422661654521194E-3</v>
      </c>
      <c r="H15" s="1" t="str">
        <f t="shared" si="2"/>
        <v>Rendah</v>
      </c>
    </row>
    <row r="16" spans="1:14" x14ac:dyDescent="0.25">
      <c r="A16" s="1">
        <v>100</v>
      </c>
      <c r="B16" s="1" t="s">
        <v>3</v>
      </c>
      <c r="C16" s="1">
        <v>0</v>
      </c>
      <c r="D16" s="1">
        <v>354.37948899999998</v>
      </c>
      <c r="E16" s="1" t="s">
        <v>8</v>
      </c>
      <c r="F16" s="95"/>
      <c r="G16" s="48">
        <f t="shared" si="1"/>
        <v>9.0931820024633056E-3</v>
      </c>
      <c r="H16" s="1" t="str">
        <f t="shared" si="2"/>
        <v>Rendah</v>
      </c>
    </row>
    <row r="17" spans="1:12" x14ac:dyDescent="0.25">
      <c r="A17" s="1">
        <v>101</v>
      </c>
      <c r="B17" s="1" t="s">
        <v>3</v>
      </c>
      <c r="C17" s="1">
        <v>0</v>
      </c>
      <c r="D17" s="1">
        <v>2208.7185749999999</v>
      </c>
      <c r="E17" s="1" t="s">
        <v>8</v>
      </c>
      <c r="F17" s="95"/>
      <c r="G17" s="48">
        <f t="shared" si="1"/>
        <v>5.6674498999281529E-2</v>
      </c>
      <c r="H17" s="1" t="str">
        <f t="shared" si="2"/>
        <v>Tinggi</v>
      </c>
    </row>
    <row r="18" spans="1:12" x14ac:dyDescent="0.25">
      <c r="A18" s="1">
        <v>102</v>
      </c>
      <c r="B18" s="1" t="s">
        <v>3</v>
      </c>
      <c r="C18" s="1">
        <v>0</v>
      </c>
      <c r="D18" s="1">
        <v>250.10104200000001</v>
      </c>
      <c r="E18" s="1" t="s">
        <v>8</v>
      </c>
      <c r="F18" s="95"/>
      <c r="G18" s="48">
        <f t="shared" si="1"/>
        <v>6.4174546340962741E-3</v>
      </c>
      <c r="H18" s="1" t="str">
        <f t="shared" si="2"/>
        <v>Rendah</v>
      </c>
      <c r="L18" t="s">
        <v>149</v>
      </c>
    </row>
    <row r="19" spans="1:12" x14ac:dyDescent="0.25">
      <c r="A19" s="1">
        <v>103</v>
      </c>
      <c r="B19" s="1" t="s">
        <v>3</v>
      </c>
      <c r="C19" s="1">
        <v>0</v>
      </c>
      <c r="D19" s="1">
        <v>567.94468400000005</v>
      </c>
      <c r="E19" s="1" t="s">
        <v>8</v>
      </c>
      <c r="F19" s="95"/>
      <c r="G19" s="48">
        <f t="shared" si="1"/>
        <v>1.4573146977317049E-2</v>
      </c>
      <c r="H19" s="1" t="str">
        <f t="shared" si="2"/>
        <v>Sedang</v>
      </c>
      <c r="L19" t="s">
        <v>150</v>
      </c>
    </row>
    <row r="20" spans="1:12" x14ac:dyDescent="0.25">
      <c r="A20" s="1">
        <v>104</v>
      </c>
      <c r="B20" s="1" t="s">
        <v>3</v>
      </c>
      <c r="C20" s="1">
        <v>0</v>
      </c>
      <c r="D20" s="1">
        <v>903.06380200000001</v>
      </c>
      <c r="E20" s="1" t="s">
        <v>8</v>
      </c>
      <c r="F20" s="95"/>
      <c r="G20" s="48">
        <f t="shared" si="1"/>
        <v>2.317211849532998E-2</v>
      </c>
      <c r="H20" s="1" t="str">
        <f t="shared" si="2"/>
        <v>Tinggi</v>
      </c>
    </row>
    <row r="21" spans="1:12" x14ac:dyDescent="0.25">
      <c r="A21" s="1">
        <v>105</v>
      </c>
      <c r="B21" s="1" t="s">
        <v>3</v>
      </c>
      <c r="C21" s="1">
        <v>0</v>
      </c>
      <c r="D21" s="1">
        <v>259.57713200000001</v>
      </c>
      <c r="E21" s="1" t="s">
        <v>8</v>
      </c>
      <c r="F21" s="95"/>
      <c r="G21" s="48">
        <f t="shared" si="1"/>
        <v>6.6606058708816585E-3</v>
      </c>
      <c r="H21" s="1" t="str">
        <f t="shared" si="2"/>
        <v>Rendah</v>
      </c>
    </row>
    <row r="22" spans="1:12" x14ac:dyDescent="0.25">
      <c r="A22" s="1">
        <v>106</v>
      </c>
      <c r="B22" s="1" t="s">
        <v>3</v>
      </c>
      <c r="C22" s="1">
        <v>0</v>
      </c>
      <c r="D22" s="1">
        <v>424.131393</v>
      </c>
      <c r="E22" s="1" t="s">
        <v>8</v>
      </c>
      <c r="F22" s="95"/>
      <c r="G22" s="48">
        <f t="shared" si="1"/>
        <v>1.0882977342707585E-2</v>
      </c>
      <c r="H22" s="1" t="str">
        <f t="shared" si="2"/>
        <v>Rendah</v>
      </c>
    </row>
    <row r="23" spans="1:12" x14ac:dyDescent="0.25">
      <c r="A23" s="1">
        <v>107</v>
      </c>
      <c r="B23" s="1" t="s">
        <v>3</v>
      </c>
      <c r="C23" s="1">
        <v>0</v>
      </c>
      <c r="D23" s="1">
        <v>236.013577</v>
      </c>
      <c r="E23" s="1" t="s">
        <v>8</v>
      </c>
      <c r="F23" s="95"/>
      <c r="G23" s="48">
        <f t="shared" si="1"/>
        <v>6.0559780611721238E-3</v>
      </c>
      <c r="H23" s="1" t="str">
        <f t="shared" si="2"/>
        <v>Rendah</v>
      </c>
    </row>
    <row r="24" spans="1:12" x14ac:dyDescent="0.25">
      <c r="A24" s="1">
        <v>108</v>
      </c>
      <c r="B24" s="1" t="s">
        <v>3</v>
      </c>
      <c r="C24" s="1">
        <v>0</v>
      </c>
      <c r="D24" s="1">
        <v>422.37987700000002</v>
      </c>
      <c r="E24" s="1" t="s">
        <v>8</v>
      </c>
      <c r="F24" s="95"/>
      <c r="G24" s="48">
        <f t="shared" si="1"/>
        <v>1.0838034409319512E-2</v>
      </c>
      <c r="H24" s="1" t="str">
        <f t="shared" si="2"/>
        <v>Rendah</v>
      </c>
    </row>
    <row r="25" spans="1:12" x14ac:dyDescent="0.25">
      <c r="A25" s="1">
        <v>109</v>
      </c>
      <c r="B25" s="1" t="s">
        <v>3</v>
      </c>
      <c r="C25" s="1">
        <v>0</v>
      </c>
      <c r="D25" s="1">
        <v>65.965354000000005</v>
      </c>
      <c r="E25" s="1" t="s">
        <v>8</v>
      </c>
      <c r="F25" s="95"/>
      <c r="G25" s="48">
        <f t="shared" si="1"/>
        <v>1.6926345581443089E-3</v>
      </c>
      <c r="H25" s="1" t="str">
        <f t="shared" si="2"/>
        <v>Rendah</v>
      </c>
    </row>
    <row r="26" spans="1:12" x14ac:dyDescent="0.25">
      <c r="A26" s="1">
        <v>110</v>
      </c>
      <c r="B26" s="1" t="s">
        <v>3</v>
      </c>
      <c r="C26" s="1">
        <v>0</v>
      </c>
      <c r="D26" s="1">
        <v>771.31965700000001</v>
      </c>
      <c r="E26" s="1" t="s">
        <v>8</v>
      </c>
      <c r="F26" s="95"/>
      <c r="G26" s="48">
        <f t="shared" si="1"/>
        <v>1.9791636482602893E-2</v>
      </c>
      <c r="H26" s="1" t="str">
        <f t="shared" si="2"/>
        <v>Sedang</v>
      </c>
    </row>
    <row r="27" spans="1:12" x14ac:dyDescent="0.25">
      <c r="A27" s="1">
        <v>111</v>
      </c>
      <c r="B27" s="1" t="s">
        <v>3</v>
      </c>
      <c r="C27" s="1">
        <v>0</v>
      </c>
      <c r="D27" s="1">
        <v>211.05518000000001</v>
      </c>
      <c r="E27" s="1" t="s">
        <v>8</v>
      </c>
      <c r="F27" s="95"/>
      <c r="G27" s="48">
        <f t="shared" si="1"/>
        <v>5.4155593759622296E-3</v>
      </c>
      <c r="H27" s="1" t="str">
        <f t="shared" si="2"/>
        <v>Rendah</v>
      </c>
    </row>
    <row r="28" spans="1:12" x14ac:dyDescent="0.25">
      <c r="A28" s="1">
        <v>112</v>
      </c>
      <c r="B28" s="1" t="s">
        <v>3</v>
      </c>
      <c r="C28" s="1">
        <v>0</v>
      </c>
      <c r="D28" s="1">
        <v>557.66086600000006</v>
      </c>
      <c r="E28" s="1" t="s">
        <v>8</v>
      </c>
      <c r="F28" s="95"/>
      <c r="G28" s="48">
        <f t="shared" si="1"/>
        <v>1.4309269886072054E-2</v>
      </c>
      <c r="H28" s="1" t="str">
        <f t="shared" si="2"/>
        <v>Sedang</v>
      </c>
    </row>
    <row r="29" spans="1:12" x14ac:dyDescent="0.25">
      <c r="A29" s="1">
        <v>113</v>
      </c>
      <c r="B29" s="1" t="s">
        <v>3</v>
      </c>
      <c r="C29" s="1">
        <v>0</v>
      </c>
      <c r="D29" s="1">
        <v>291.37016799999998</v>
      </c>
      <c r="E29" s="1" t="s">
        <v>8</v>
      </c>
      <c r="F29" s="95"/>
      <c r="G29" s="48">
        <f t="shared" si="1"/>
        <v>7.4763976188032431E-3</v>
      </c>
      <c r="H29" s="1" t="str">
        <f t="shared" si="2"/>
        <v>Rendah</v>
      </c>
    </row>
    <row r="30" spans="1:12" x14ac:dyDescent="0.25">
      <c r="A30" s="1">
        <v>114</v>
      </c>
      <c r="B30" s="1" t="s">
        <v>3</v>
      </c>
      <c r="C30" s="1">
        <v>0</v>
      </c>
      <c r="D30" s="1">
        <v>167.63481400000001</v>
      </c>
      <c r="E30" s="1" t="s">
        <v>8</v>
      </c>
      <c r="F30" s="95"/>
      <c r="G30" s="48">
        <f t="shared" si="1"/>
        <v>4.3014167607513089E-3</v>
      </c>
      <c r="H30" s="1" t="str">
        <f t="shared" si="2"/>
        <v>Rendah</v>
      </c>
    </row>
    <row r="31" spans="1:12" x14ac:dyDescent="0.25">
      <c r="A31" s="1">
        <v>116</v>
      </c>
      <c r="B31" s="1" t="s">
        <v>3</v>
      </c>
      <c r="C31" s="1">
        <v>0</v>
      </c>
      <c r="D31" s="1">
        <v>209.59383299999999</v>
      </c>
      <c r="E31" s="1" t="s">
        <v>8</v>
      </c>
      <c r="F31" s="95"/>
      <c r="G31" s="48">
        <f t="shared" si="1"/>
        <v>5.3780620188853536E-3</v>
      </c>
      <c r="H31" s="1" t="str">
        <f t="shared" si="2"/>
        <v>Rendah</v>
      </c>
    </row>
    <row r="32" spans="1:12" x14ac:dyDescent="0.25">
      <c r="A32" s="1">
        <v>118</v>
      </c>
      <c r="B32" s="1" t="s">
        <v>3</v>
      </c>
      <c r="C32" s="1">
        <v>0</v>
      </c>
      <c r="D32" s="1">
        <v>265.73844200000002</v>
      </c>
      <c r="E32" s="1" t="s">
        <v>8</v>
      </c>
      <c r="F32" s="95"/>
      <c r="G32" s="48">
        <f t="shared" si="1"/>
        <v>6.8187016832597768E-3</v>
      </c>
      <c r="H32" s="1" t="str">
        <f t="shared" si="2"/>
        <v>Rendah</v>
      </c>
    </row>
    <row r="33" spans="1:8" x14ac:dyDescent="0.25">
      <c r="A33" s="1">
        <v>119</v>
      </c>
      <c r="B33" s="1" t="s">
        <v>3</v>
      </c>
      <c r="C33" s="1">
        <v>0</v>
      </c>
      <c r="D33" s="1">
        <v>787.81631100000004</v>
      </c>
      <c r="E33" s="1" t="s">
        <v>8</v>
      </c>
      <c r="F33" s="95"/>
      <c r="G33" s="48">
        <f t="shared" si="1"/>
        <v>2.0214931514933799E-2</v>
      </c>
      <c r="H33" s="1" t="str">
        <f t="shared" si="2"/>
        <v>Sedang</v>
      </c>
    </row>
    <row r="34" spans="1:8" x14ac:dyDescent="0.25">
      <c r="A34" s="1">
        <v>120</v>
      </c>
      <c r="B34" s="1" t="s">
        <v>3</v>
      </c>
      <c r="C34" s="1">
        <v>0</v>
      </c>
      <c r="D34" s="1">
        <v>63.931719000000001</v>
      </c>
      <c r="E34" s="1" t="s">
        <v>8</v>
      </c>
      <c r="F34" s="95"/>
      <c r="G34" s="48">
        <f t="shared" si="1"/>
        <v>1.6404526069998973E-3</v>
      </c>
      <c r="H34" s="1" t="str">
        <f t="shared" si="2"/>
        <v>Rendah</v>
      </c>
    </row>
    <row r="35" spans="1:8" x14ac:dyDescent="0.25">
      <c r="A35" s="1">
        <v>121</v>
      </c>
      <c r="B35" s="1" t="s">
        <v>3</v>
      </c>
      <c r="C35" s="1">
        <v>0</v>
      </c>
      <c r="D35" s="1">
        <v>239.372049</v>
      </c>
      <c r="E35" s="1" t="s">
        <v>8</v>
      </c>
      <c r="F35" s="95"/>
      <c r="G35" s="48">
        <f t="shared" si="1"/>
        <v>6.142154598173047E-3</v>
      </c>
      <c r="H35" s="1" t="str">
        <f t="shared" si="2"/>
        <v>Rendah</v>
      </c>
    </row>
    <row r="36" spans="1:8" x14ac:dyDescent="0.25">
      <c r="A36" s="1">
        <v>122</v>
      </c>
      <c r="B36" s="1" t="s">
        <v>3</v>
      </c>
      <c r="C36" s="1">
        <v>0</v>
      </c>
      <c r="D36" s="1">
        <v>276.59700500000002</v>
      </c>
      <c r="E36" s="1" t="s">
        <v>8</v>
      </c>
      <c r="F36" s="95"/>
      <c r="G36" s="48">
        <f t="shared" si="1"/>
        <v>7.0973264138355745E-3</v>
      </c>
      <c r="H36" s="1" t="str">
        <f t="shared" si="2"/>
        <v>Rendah</v>
      </c>
    </row>
    <row r="37" spans="1:8" x14ac:dyDescent="0.25">
      <c r="A37" s="1">
        <v>123</v>
      </c>
      <c r="B37" s="1" t="s">
        <v>3</v>
      </c>
      <c r="C37" s="1">
        <v>0</v>
      </c>
      <c r="D37" s="1">
        <v>182.169523</v>
      </c>
      <c r="E37" s="1" t="s">
        <v>8</v>
      </c>
      <c r="F37" s="95"/>
      <c r="G37" s="48">
        <f t="shared" si="1"/>
        <v>4.6743693677512056E-3</v>
      </c>
      <c r="H37" s="1" t="str">
        <f t="shared" si="2"/>
        <v>Rendah</v>
      </c>
    </row>
    <row r="38" spans="1:8" x14ac:dyDescent="0.25">
      <c r="A38" s="1">
        <v>124</v>
      </c>
      <c r="B38" s="1" t="s">
        <v>3</v>
      </c>
      <c r="C38" s="1">
        <v>0</v>
      </c>
      <c r="D38" s="1">
        <v>449.81468799999999</v>
      </c>
      <c r="E38" s="1" t="s">
        <v>8</v>
      </c>
      <c r="F38" s="95"/>
      <c r="G38" s="48">
        <f t="shared" si="1"/>
        <v>1.1541996510315098E-2</v>
      </c>
      <c r="H38" s="1" t="str">
        <f t="shared" si="2"/>
        <v>Sedang</v>
      </c>
    </row>
    <row r="39" spans="1:8" x14ac:dyDescent="0.25">
      <c r="A39" s="1">
        <v>129</v>
      </c>
      <c r="B39" s="1" t="s">
        <v>3</v>
      </c>
      <c r="C39" s="1">
        <v>0</v>
      </c>
      <c r="D39" s="1">
        <v>1762.7275400000001</v>
      </c>
      <c r="E39" s="1" t="s">
        <v>8</v>
      </c>
      <c r="F39" s="95"/>
      <c r="G39" s="48">
        <f t="shared" si="1"/>
        <v>4.5230615313558452E-2</v>
      </c>
      <c r="H39" s="1" t="str">
        <f t="shared" si="2"/>
        <v>Tinggi</v>
      </c>
    </row>
    <row r="40" spans="1:8" x14ac:dyDescent="0.25">
      <c r="A40" s="1">
        <v>130</v>
      </c>
      <c r="B40" s="1" t="s">
        <v>3</v>
      </c>
      <c r="C40" s="1">
        <v>0</v>
      </c>
      <c r="D40" s="1">
        <v>638.91592800000001</v>
      </c>
      <c r="E40" s="1" t="s">
        <v>8</v>
      </c>
      <c r="F40" s="95"/>
      <c r="G40" s="48">
        <f t="shared" si="1"/>
        <v>1.6394229908652365E-2</v>
      </c>
      <c r="H40" s="1" t="str">
        <f t="shared" si="2"/>
        <v>Sedang</v>
      </c>
    </row>
    <row r="41" spans="1:8" x14ac:dyDescent="0.25">
      <c r="A41" s="1">
        <v>131</v>
      </c>
      <c r="B41" s="1" t="s">
        <v>3</v>
      </c>
      <c r="C41" s="1">
        <v>0</v>
      </c>
      <c r="D41" s="1">
        <v>401.03078799999997</v>
      </c>
      <c r="E41" s="1" t="s">
        <v>8</v>
      </c>
      <c r="F41" s="95"/>
      <c r="G41" s="48">
        <f t="shared" si="1"/>
        <v>1.029022857436108E-2</v>
      </c>
      <c r="H41" s="1" t="str">
        <f t="shared" si="2"/>
        <v>Rendah</v>
      </c>
    </row>
    <row r="42" spans="1:8" x14ac:dyDescent="0.25">
      <c r="A42" s="1">
        <v>132</v>
      </c>
      <c r="B42" s="1" t="s">
        <v>3</v>
      </c>
      <c r="C42" s="1">
        <v>0</v>
      </c>
      <c r="D42" s="1">
        <v>280.66777400000001</v>
      </c>
      <c r="E42" s="1" t="s">
        <v>8</v>
      </c>
      <c r="F42" s="95"/>
      <c r="G42" s="48">
        <f t="shared" si="1"/>
        <v>7.2017800985322801E-3</v>
      </c>
      <c r="H42" s="1" t="str">
        <f t="shared" si="2"/>
        <v>Rendah</v>
      </c>
    </row>
    <row r="43" spans="1:8" x14ac:dyDescent="0.25">
      <c r="A43" s="1">
        <v>133</v>
      </c>
      <c r="B43" s="1" t="s">
        <v>3</v>
      </c>
      <c r="C43" s="1">
        <v>0</v>
      </c>
      <c r="D43" s="1">
        <v>1116.109913</v>
      </c>
      <c r="E43" s="1" t="s">
        <v>8</v>
      </c>
      <c r="F43" s="95"/>
      <c r="G43" s="48">
        <f t="shared" si="1"/>
        <v>2.86387640613774E-2</v>
      </c>
      <c r="H43" s="1" t="str">
        <f t="shared" si="2"/>
        <v>Tinggi</v>
      </c>
    </row>
    <row r="44" spans="1:8" x14ac:dyDescent="0.25">
      <c r="A44" s="1">
        <v>134</v>
      </c>
      <c r="B44" s="1" t="s">
        <v>3</v>
      </c>
      <c r="C44" s="1">
        <v>0</v>
      </c>
      <c r="D44" s="1">
        <v>219.37697900000001</v>
      </c>
      <c r="E44" s="1" t="s">
        <v>8</v>
      </c>
      <c r="F44" s="95"/>
      <c r="G44" s="48">
        <f t="shared" si="1"/>
        <v>5.629092143077081E-3</v>
      </c>
      <c r="H44" s="1" t="str">
        <f t="shared" si="2"/>
        <v>Rendah</v>
      </c>
    </row>
    <row r="45" spans="1:8" x14ac:dyDescent="0.25">
      <c r="A45" s="1">
        <v>135</v>
      </c>
      <c r="B45" s="1" t="s">
        <v>3</v>
      </c>
      <c r="C45" s="1">
        <v>0</v>
      </c>
      <c r="D45" s="1">
        <v>281.39232199999998</v>
      </c>
      <c r="E45" s="1" t="s">
        <v>8</v>
      </c>
      <c r="F45" s="95"/>
      <c r="G45" s="48">
        <f t="shared" si="1"/>
        <v>7.2203716001231644E-3</v>
      </c>
      <c r="H45" s="1" t="str">
        <f t="shared" si="2"/>
        <v>Rendah</v>
      </c>
    </row>
    <row r="46" spans="1:8" x14ac:dyDescent="0.25">
      <c r="A46" s="1">
        <v>136</v>
      </c>
      <c r="B46" s="1" t="s">
        <v>3</v>
      </c>
      <c r="C46" s="1">
        <v>0</v>
      </c>
      <c r="D46" s="1">
        <v>264.13618300000002</v>
      </c>
      <c r="E46" s="1" t="s">
        <v>8</v>
      </c>
      <c r="F46" s="95"/>
      <c r="G46" s="48">
        <f t="shared" si="1"/>
        <v>6.7775886020732838E-3</v>
      </c>
      <c r="H46" s="1" t="str">
        <f t="shared" si="2"/>
        <v>Rendah</v>
      </c>
    </row>
    <row r="47" spans="1:8" x14ac:dyDescent="0.25">
      <c r="A47" s="1">
        <v>137</v>
      </c>
      <c r="B47" s="1" t="s">
        <v>3</v>
      </c>
      <c r="C47" s="1">
        <v>0</v>
      </c>
      <c r="D47" s="1">
        <v>126.988381</v>
      </c>
      <c r="E47" s="1" t="s">
        <v>8</v>
      </c>
      <c r="F47" s="95"/>
      <c r="G47" s="48">
        <f t="shared" si="1"/>
        <v>3.2584517345786721E-3</v>
      </c>
      <c r="H47" s="1" t="str">
        <f t="shared" si="2"/>
        <v>Rendah</v>
      </c>
    </row>
    <row r="48" spans="1:8" x14ac:dyDescent="0.25">
      <c r="A48" s="1">
        <v>138</v>
      </c>
      <c r="B48" s="1" t="s">
        <v>3</v>
      </c>
      <c r="C48" s="1">
        <v>0</v>
      </c>
      <c r="D48" s="1">
        <v>139.33544599999999</v>
      </c>
      <c r="E48" s="1" t="s">
        <v>8</v>
      </c>
      <c r="F48" s="95"/>
      <c r="G48" s="48">
        <f t="shared" si="1"/>
        <v>3.5752706045365902E-3</v>
      </c>
      <c r="H48" s="1" t="str">
        <f t="shared" si="2"/>
        <v>Rendah</v>
      </c>
    </row>
    <row r="49" spans="1:8" x14ac:dyDescent="0.25">
      <c r="A49" s="1">
        <v>139</v>
      </c>
      <c r="B49" s="1" t="s">
        <v>3</v>
      </c>
      <c r="C49" s="1">
        <v>0</v>
      </c>
      <c r="D49" s="1">
        <v>239.45080400000001</v>
      </c>
      <c r="E49" s="1" t="s">
        <v>8</v>
      </c>
      <c r="F49" s="95"/>
      <c r="G49" s="48">
        <f t="shared" si="1"/>
        <v>6.1441754079852202E-3</v>
      </c>
      <c r="H49" s="1" t="str">
        <f t="shared" si="2"/>
        <v>Rendah</v>
      </c>
    </row>
    <row r="50" spans="1:8" x14ac:dyDescent="0.25">
      <c r="A50" s="1">
        <v>140</v>
      </c>
      <c r="B50" s="1" t="s">
        <v>3</v>
      </c>
      <c r="C50" s="1">
        <v>0</v>
      </c>
      <c r="D50" s="1">
        <v>421.17404699999997</v>
      </c>
      <c r="E50" s="1" t="s">
        <v>8</v>
      </c>
      <c r="F50" s="95"/>
      <c r="G50" s="48">
        <f t="shared" si="1"/>
        <v>1.0807093477368366E-2</v>
      </c>
      <c r="H50" s="1" t="str">
        <f t="shared" si="2"/>
        <v>Rendah</v>
      </c>
    </row>
    <row r="51" spans="1:8" x14ac:dyDescent="0.25">
      <c r="A51" s="1">
        <v>141</v>
      </c>
      <c r="B51" s="1" t="s">
        <v>3</v>
      </c>
      <c r="C51" s="1">
        <v>0</v>
      </c>
      <c r="D51" s="1">
        <v>328.20353599999999</v>
      </c>
      <c r="E51" s="1" t="s">
        <v>8</v>
      </c>
      <c r="F51" s="95"/>
      <c r="G51" s="48">
        <f t="shared" si="1"/>
        <v>8.4215215026172633E-3</v>
      </c>
      <c r="H51" s="1" t="str">
        <f t="shared" si="2"/>
        <v>Rendah</v>
      </c>
    </row>
    <row r="52" spans="1:8" x14ac:dyDescent="0.25">
      <c r="A52" s="1">
        <v>142</v>
      </c>
      <c r="B52" s="1" t="s">
        <v>3</v>
      </c>
      <c r="C52" s="1">
        <v>0</v>
      </c>
      <c r="D52" s="1">
        <v>212.024394</v>
      </c>
      <c r="E52" s="1" t="s">
        <v>8</v>
      </c>
      <c r="F52" s="95"/>
      <c r="G52" s="48">
        <f t="shared" si="1"/>
        <v>5.4404288720106744E-3</v>
      </c>
      <c r="H52" s="1" t="str">
        <f t="shared" si="2"/>
        <v>Rendah</v>
      </c>
    </row>
    <row r="53" spans="1:8" x14ac:dyDescent="0.25">
      <c r="A53" s="1">
        <v>143</v>
      </c>
      <c r="B53" s="1" t="s">
        <v>3</v>
      </c>
      <c r="C53" s="1">
        <v>0</v>
      </c>
      <c r="D53" s="1">
        <v>207.89692099999999</v>
      </c>
      <c r="E53" s="1" t="s">
        <v>8</v>
      </c>
      <c r="F53" s="95"/>
      <c r="G53" s="48">
        <f t="shared" si="1"/>
        <v>5.3345201939854255E-3</v>
      </c>
      <c r="H53" s="1" t="str">
        <f t="shared" si="2"/>
        <v>Rendah</v>
      </c>
    </row>
    <row r="54" spans="1:8" x14ac:dyDescent="0.25">
      <c r="A54" s="1">
        <v>144</v>
      </c>
      <c r="B54" s="1" t="s">
        <v>3</v>
      </c>
      <c r="C54" s="1">
        <v>0</v>
      </c>
      <c r="D54" s="1">
        <v>290.244756</v>
      </c>
      <c r="E54" s="1" t="s">
        <v>8</v>
      </c>
      <c r="F54" s="95"/>
      <c r="G54" s="48">
        <f t="shared" si="1"/>
        <v>7.4475201683259773E-3</v>
      </c>
      <c r="H54" s="1" t="str">
        <f t="shared" si="2"/>
        <v>Rendah</v>
      </c>
    </row>
    <row r="55" spans="1:8" x14ac:dyDescent="0.25">
      <c r="A55" s="1">
        <v>145</v>
      </c>
      <c r="B55" s="1" t="s">
        <v>3</v>
      </c>
      <c r="C55" s="1">
        <v>0</v>
      </c>
      <c r="D55" s="1">
        <v>217.820776</v>
      </c>
      <c r="E55" s="1" t="s">
        <v>8</v>
      </c>
      <c r="F55" s="95"/>
      <c r="G55" s="48">
        <f t="shared" si="1"/>
        <v>5.5891608334188644E-3</v>
      </c>
      <c r="H55" s="1" t="str">
        <f t="shared" si="2"/>
        <v>Rendah</v>
      </c>
    </row>
    <row r="56" spans="1:8" x14ac:dyDescent="0.25">
      <c r="A56" s="1">
        <v>146</v>
      </c>
      <c r="B56" s="1" t="s">
        <v>3</v>
      </c>
      <c r="C56" s="1">
        <v>0</v>
      </c>
      <c r="D56" s="1">
        <v>260.60199999999998</v>
      </c>
      <c r="E56" s="1" t="s">
        <v>8</v>
      </c>
      <c r="F56" s="95"/>
      <c r="G56" s="48">
        <f t="shared" si="1"/>
        <v>6.6869034178384471E-3</v>
      </c>
      <c r="H56" s="1" t="str">
        <f t="shared" si="2"/>
        <v>Rendah</v>
      </c>
    </row>
    <row r="57" spans="1:8" x14ac:dyDescent="0.25">
      <c r="A57" s="1">
        <v>147</v>
      </c>
      <c r="B57" s="1" t="s">
        <v>3</v>
      </c>
      <c r="C57" s="1">
        <v>0</v>
      </c>
      <c r="D57" s="1">
        <v>226.21012999999999</v>
      </c>
      <c r="E57" s="1" t="s">
        <v>8</v>
      </c>
      <c r="F57" s="95"/>
      <c r="G57" s="48">
        <f t="shared" si="1"/>
        <v>5.8044270245304315E-3</v>
      </c>
      <c r="H57" s="1" t="str">
        <f t="shared" si="2"/>
        <v>Rendah</v>
      </c>
    </row>
    <row r="58" spans="1:8" x14ac:dyDescent="0.25">
      <c r="A58" s="1">
        <v>148</v>
      </c>
      <c r="B58" s="1" t="s">
        <v>3</v>
      </c>
      <c r="C58" s="1">
        <v>0</v>
      </c>
      <c r="D58" s="1">
        <v>111.36895</v>
      </c>
      <c r="E58" s="1" t="s">
        <v>8</v>
      </c>
      <c r="F58" s="95"/>
      <c r="G58" s="48">
        <f t="shared" si="1"/>
        <v>2.8576657600328441E-3</v>
      </c>
      <c r="H58" s="1" t="str">
        <f t="shared" si="2"/>
        <v>Rendah</v>
      </c>
    </row>
    <row r="59" spans="1:8" x14ac:dyDescent="0.25">
      <c r="A59" s="1">
        <v>149</v>
      </c>
      <c r="B59" s="1" t="s">
        <v>3</v>
      </c>
      <c r="C59" s="1">
        <v>0</v>
      </c>
      <c r="D59" s="1">
        <v>203.192611</v>
      </c>
      <c r="E59" s="1" t="s">
        <v>8</v>
      </c>
      <c r="F59" s="95"/>
      <c r="G59" s="48">
        <f t="shared" si="1"/>
        <v>5.2138101970645593E-3</v>
      </c>
      <c r="H59" s="1" t="str">
        <f t="shared" si="2"/>
        <v>Rendah</v>
      </c>
    </row>
    <row r="60" spans="1:8" x14ac:dyDescent="0.25">
      <c r="A60" s="1">
        <v>150</v>
      </c>
      <c r="B60" s="1" t="s">
        <v>3</v>
      </c>
      <c r="C60" s="1">
        <v>0</v>
      </c>
      <c r="D60" s="1">
        <v>137.54507799999999</v>
      </c>
      <c r="E60" s="1" t="s">
        <v>8</v>
      </c>
      <c r="F60" s="95"/>
      <c r="G60" s="48">
        <f t="shared" si="1"/>
        <v>3.5293307502822537E-3</v>
      </c>
      <c r="H60" s="1" t="str">
        <f t="shared" si="2"/>
        <v>Rendah</v>
      </c>
    </row>
    <row r="61" spans="1:8" x14ac:dyDescent="0.25">
      <c r="A61" s="1">
        <v>151</v>
      </c>
      <c r="B61" s="1" t="s">
        <v>3</v>
      </c>
      <c r="C61" s="1">
        <v>0</v>
      </c>
      <c r="D61" s="1">
        <v>70.301439999999999</v>
      </c>
      <c r="E61" s="1" t="s">
        <v>8</v>
      </c>
      <c r="F61" s="95"/>
      <c r="G61" s="48">
        <f t="shared" si="1"/>
        <v>1.8038961305552705E-3</v>
      </c>
      <c r="H61" s="1" t="str">
        <f t="shared" si="2"/>
        <v>Rendah</v>
      </c>
    </row>
    <row r="62" spans="1:8" x14ac:dyDescent="0.25">
      <c r="A62" s="1">
        <v>154</v>
      </c>
      <c r="B62" s="1" t="s">
        <v>3</v>
      </c>
      <c r="C62" s="1">
        <v>0</v>
      </c>
      <c r="D62" s="1">
        <v>676.11022300000002</v>
      </c>
      <c r="E62" s="1" t="s">
        <v>8</v>
      </c>
      <c r="F62" s="62">
        <v>18783</v>
      </c>
      <c r="G62" s="48">
        <f>D62/F$62</f>
        <v>3.5995859181174469E-2</v>
      </c>
      <c r="H62" s="1" t="str">
        <f t="shared" si="2"/>
        <v>Tinggi</v>
      </c>
    </row>
    <row r="63" spans="1:8" x14ac:dyDescent="0.25">
      <c r="A63" s="1">
        <v>155</v>
      </c>
      <c r="B63" s="1" t="s">
        <v>3</v>
      </c>
      <c r="C63" s="1">
        <v>0</v>
      </c>
      <c r="D63" s="1">
        <v>108.59396700000001</v>
      </c>
      <c r="E63" s="1" t="s">
        <v>8</v>
      </c>
      <c r="F63" s="62"/>
      <c r="G63" s="48">
        <f t="shared" ref="G63:G91" si="3">D63/F$62</f>
        <v>5.7815027950806584E-3</v>
      </c>
      <c r="H63" s="1" t="str">
        <f t="shared" si="2"/>
        <v>Rendah</v>
      </c>
    </row>
    <row r="64" spans="1:8" x14ac:dyDescent="0.25">
      <c r="A64" s="1">
        <v>156</v>
      </c>
      <c r="B64" s="1" t="s">
        <v>3</v>
      </c>
      <c r="C64" s="1">
        <v>0</v>
      </c>
      <c r="D64" s="1">
        <v>315.235005</v>
      </c>
      <c r="E64" s="1" t="s">
        <v>8</v>
      </c>
      <c r="F64" s="62"/>
      <c r="G64" s="48">
        <f t="shared" si="3"/>
        <v>1.6782995527870947E-2</v>
      </c>
      <c r="H64" s="1" t="str">
        <f t="shared" si="2"/>
        <v>Sedang</v>
      </c>
    </row>
    <row r="65" spans="1:8" x14ac:dyDescent="0.25">
      <c r="A65" s="1">
        <v>157</v>
      </c>
      <c r="B65" s="1" t="s">
        <v>3</v>
      </c>
      <c r="C65" s="1">
        <v>0</v>
      </c>
      <c r="D65" s="1">
        <v>363.34498100000002</v>
      </c>
      <c r="E65" s="1" t="s">
        <v>8</v>
      </c>
      <c r="F65" s="62"/>
      <c r="G65" s="48">
        <f t="shared" si="3"/>
        <v>1.9344352925517755E-2</v>
      </c>
      <c r="H65" s="1" t="str">
        <f t="shared" si="2"/>
        <v>Sedang</v>
      </c>
    </row>
    <row r="66" spans="1:8" x14ac:dyDescent="0.25">
      <c r="A66" s="1">
        <v>158</v>
      </c>
      <c r="B66" s="1" t="s">
        <v>3</v>
      </c>
      <c r="C66" s="1">
        <v>0</v>
      </c>
      <c r="D66" s="1">
        <v>207.25567899999999</v>
      </c>
      <c r="E66" s="1" t="s">
        <v>8</v>
      </c>
      <c r="F66" s="62"/>
      <c r="G66" s="48">
        <f t="shared" si="3"/>
        <v>1.1034215993185326E-2</v>
      </c>
      <c r="H66" s="1" t="str">
        <f t="shared" si="2"/>
        <v>Rendah</v>
      </c>
    </row>
    <row r="67" spans="1:8" x14ac:dyDescent="0.25">
      <c r="A67" s="1">
        <v>159</v>
      </c>
      <c r="B67" s="1" t="s">
        <v>3</v>
      </c>
      <c r="C67" s="1">
        <v>0</v>
      </c>
      <c r="D67" s="1">
        <v>164.592063</v>
      </c>
      <c r="E67" s="1" t="s">
        <v>8</v>
      </c>
      <c r="F67" s="62"/>
      <c r="G67" s="48">
        <f t="shared" si="3"/>
        <v>8.7628207954000958E-3</v>
      </c>
      <c r="H67" s="1" t="str">
        <f t="shared" si="2"/>
        <v>Rendah</v>
      </c>
    </row>
    <row r="68" spans="1:8" x14ac:dyDescent="0.25">
      <c r="A68" s="1">
        <v>160</v>
      </c>
      <c r="B68" s="1" t="s">
        <v>3</v>
      </c>
      <c r="C68" s="1">
        <v>0</v>
      </c>
      <c r="D68" s="1">
        <v>375.163161</v>
      </c>
      <c r="E68" s="1" t="s">
        <v>8</v>
      </c>
      <c r="F68" s="62"/>
      <c r="G68" s="48">
        <f t="shared" si="3"/>
        <v>1.9973548474684556E-2</v>
      </c>
      <c r="H68" s="1" t="str">
        <f t="shared" si="2"/>
        <v>Sedang</v>
      </c>
    </row>
    <row r="69" spans="1:8" x14ac:dyDescent="0.25">
      <c r="A69" s="1">
        <v>163</v>
      </c>
      <c r="B69" s="1" t="s">
        <v>3</v>
      </c>
      <c r="C69" s="1">
        <v>0</v>
      </c>
      <c r="D69" s="1">
        <v>456.13890500000002</v>
      </c>
      <c r="E69" s="1" t="s">
        <v>8</v>
      </c>
      <c r="F69" s="62"/>
      <c r="G69" s="48">
        <f t="shared" si="3"/>
        <v>2.4284667252302616E-2</v>
      </c>
      <c r="H69" s="1" t="str">
        <f t="shared" si="2"/>
        <v>Tinggi</v>
      </c>
    </row>
    <row r="70" spans="1:8" x14ac:dyDescent="0.25">
      <c r="A70" s="1">
        <v>165</v>
      </c>
      <c r="B70" s="1" t="s">
        <v>3</v>
      </c>
      <c r="C70" s="1">
        <v>0</v>
      </c>
      <c r="D70" s="1">
        <v>170.482777</v>
      </c>
      <c r="E70" s="1" t="s">
        <v>8</v>
      </c>
      <c r="F70" s="62"/>
      <c r="G70" s="48">
        <f t="shared" si="3"/>
        <v>9.076440238513549E-3</v>
      </c>
      <c r="H70" s="1" t="str">
        <f t="shared" si="2"/>
        <v>Rendah</v>
      </c>
    </row>
    <row r="71" spans="1:8" x14ac:dyDescent="0.25">
      <c r="A71" s="1">
        <v>166</v>
      </c>
      <c r="B71" s="1" t="s">
        <v>3</v>
      </c>
      <c r="C71" s="1">
        <v>0</v>
      </c>
      <c r="D71" s="1">
        <v>189.57251199999999</v>
      </c>
      <c r="E71" s="1" t="s">
        <v>8</v>
      </c>
      <c r="F71" s="62"/>
      <c r="G71" s="48">
        <f t="shared" si="3"/>
        <v>1.0092770696906776E-2</v>
      </c>
      <c r="H71" s="1" t="str">
        <f t="shared" si="2"/>
        <v>Rendah</v>
      </c>
    </row>
    <row r="72" spans="1:8" x14ac:dyDescent="0.25">
      <c r="A72" s="1">
        <v>167</v>
      </c>
      <c r="B72" s="1" t="s">
        <v>3</v>
      </c>
      <c r="C72" s="1">
        <v>0</v>
      </c>
      <c r="D72" s="1">
        <v>113.136217</v>
      </c>
      <c r="E72" s="1" t="s">
        <v>8</v>
      </c>
      <c r="F72" s="62"/>
      <c r="G72" s="48">
        <f t="shared" si="3"/>
        <v>6.0233305116328597E-3</v>
      </c>
      <c r="H72" s="1" t="str">
        <f t="shared" si="2"/>
        <v>Rendah</v>
      </c>
    </row>
    <row r="73" spans="1:8" x14ac:dyDescent="0.25">
      <c r="A73" s="1">
        <v>169</v>
      </c>
      <c r="B73" s="1" t="s">
        <v>3</v>
      </c>
      <c r="C73" s="1">
        <v>0</v>
      </c>
      <c r="D73" s="1">
        <v>402.53776699999997</v>
      </c>
      <c r="E73" s="1" t="s">
        <v>8</v>
      </c>
      <c r="F73" s="62"/>
      <c r="G73" s="48">
        <f t="shared" si="3"/>
        <v>2.1430962412820102E-2</v>
      </c>
      <c r="H73" s="1" t="str">
        <f t="shared" si="2"/>
        <v>Sedang</v>
      </c>
    </row>
    <row r="74" spans="1:8" x14ac:dyDescent="0.25">
      <c r="A74" s="1">
        <v>170</v>
      </c>
      <c r="B74" s="1" t="s">
        <v>3</v>
      </c>
      <c r="C74" s="1">
        <v>0</v>
      </c>
      <c r="D74" s="1">
        <v>114.042216</v>
      </c>
      <c r="E74" s="1" t="s">
        <v>8</v>
      </c>
      <c r="F74" s="62"/>
      <c r="G74" s="48">
        <f t="shared" si="3"/>
        <v>6.0715655646062924E-3</v>
      </c>
      <c r="H74" s="1" t="str">
        <f t="shared" si="2"/>
        <v>Rendah</v>
      </c>
    </row>
    <row r="75" spans="1:8" x14ac:dyDescent="0.25">
      <c r="A75" s="1">
        <v>171</v>
      </c>
      <c r="B75" s="1" t="s">
        <v>3</v>
      </c>
      <c r="C75" s="1">
        <v>0</v>
      </c>
      <c r="D75" s="1">
        <v>118.190201</v>
      </c>
      <c r="E75" s="1" t="s">
        <v>8</v>
      </c>
      <c r="F75" s="62"/>
      <c r="G75" s="48">
        <f t="shared" si="3"/>
        <v>6.2924027578129156E-3</v>
      </c>
      <c r="H75" s="1" t="str">
        <f t="shared" si="2"/>
        <v>Rendah</v>
      </c>
    </row>
    <row r="76" spans="1:8" x14ac:dyDescent="0.25">
      <c r="A76" s="1">
        <v>172</v>
      </c>
      <c r="B76" s="1" t="s">
        <v>3</v>
      </c>
      <c r="C76" s="1">
        <v>0</v>
      </c>
      <c r="D76" s="1">
        <v>144.00387900000001</v>
      </c>
      <c r="E76" s="1" t="s">
        <v>8</v>
      </c>
      <c r="F76" s="62"/>
      <c r="G76" s="48">
        <f t="shared" si="3"/>
        <v>7.6667134643028274E-3</v>
      </c>
      <c r="H76" s="1" t="str">
        <f t="shared" ref="H76:H139" si="4">IF(G76&gt;0.0226,"Tinggi",IF(AND(G76&gt;0.0113,G76&lt;0.0225),"Sedang",IF(AND(G76&gt;0,G76&lt;0.0112),"Rendah","Rendah")))</f>
        <v>Rendah</v>
      </c>
    </row>
    <row r="77" spans="1:8" x14ac:dyDescent="0.25">
      <c r="A77" s="1">
        <v>175</v>
      </c>
      <c r="B77" s="1" t="s">
        <v>3</v>
      </c>
      <c r="C77" s="1">
        <v>0</v>
      </c>
      <c r="D77" s="1">
        <v>170.413647</v>
      </c>
      <c r="E77" s="1" t="s">
        <v>8</v>
      </c>
      <c r="F77" s="62"/>
      <c r="G77" s="48">
        <f t="shared" si="3"/>
        <v>9.0727597827823022E-3</v>
      </c>
      <c r="H77" s="1" t="str">
        <f t="shared" si="4"/>
        <v>Rendah</v>
      </c>
    </row>
    <row r="78" spans="1:8" x14ac:dyDescent="0.25">
      <c r="A78" s="1">
        <v>176</v>
      </c>
      <c r="B78" s="1" t="s">
        <v>3</v>
      </c>
      <c r="C78" s="1">
        <v>0</v>
      </c>
      <c r="D78" s="1">
        <v>140.97250399999999</v>
      </c>
      <c r="E78" s="1" t="s">
        <v>8</v>
      </c>
      <c r="F78" s="62"/>
      <c r="G78" s="48">
        <f t="shared" si="3"/>
        <v>7.5053241761167009E-3</v>
      </c>
      <c r="H78" s="1" t="str">
        <f t="shared" si="4"/>
        <v>Rendah</v>
      </c>
    </row>
    <row r="79" spans="1:8" x14ac:dyDescent="0.25">
      <c r="A79" s="1">
        <v>177</v>
      </c>
      <c r="B79" s="1" t="s">
        <v>3</v>
      </c>
      <c r="C79" s="1">
        <v>0</v>
      </c>
      <c r="D79" s="1">
        <v>65.353932999999998</v>
      </c>
      <c r="E79" s="1" t="s">
        <v>8</v>
      </c>
      <c r="F79" s="62"/>
      <c r="G79" s="48">
        <f t="shared" si="3"/>
        <v>3.4794193153383376E-3</v>
      </c>
      <c r="H79" s="1" t="str">
        <f t="shared" si="4"/>
        <v>Rendah</v>
      </c>
    </row>
    <row r="80" spans="1:8" x14ac:dyDescent="0.25">
      <c r="A80" s="1">
        <v>184</v>
      </c>
      <c r="B80" s="1" t="s">
        <v>3</v>
      </c>
      <c r="C80" s="1">
        <v>0</v>
      </c>
      <c r="D80" s="1">
        <v>260.09376600000002</v>
      </c>
      <c r="E80" s="1" t="s">
        <v>8</v>
      </c>
      <c r="F80" s="62"/>
      <c r="G80" s="48">
        <f t="shared" si="3"/>
        <v>1.3847296278549753E-2</v>
      </c>
      <c r="H80" s="1" t="str">
        <f t="shared" si="4"/>
        <v>Sedang</v>
      </c>
    </row>
    <row r="81" spans="1:8" x14ac:dyDescent="0.25">
      <c r="A81" s="1">
        <v>185</v>
      </c>
      <c r="B81" s="1" t="s">
        <v>3</v>
      </c>
      <c r="C81" s="1">
        <v>0</v>
      </c>
      <c r="D81" s="1">
        <v>231.41427300000001</v>
      </c>
      <c r="E81" s="1" t="s">
        <v>8</v>
      </c>
      <c r="F81" s="62"/>
      <c r="G81" s="48">
        <f t="shared" si="3"/>
        <v>1.232041063727839E-2</v>
      </c>
      <c r="H81" s="1" t="str">
        <f t="shared" si="4"/>
        <v>Sedang</v>
      </c>
    </row>
    <row r="82" spans="1:8" x14ac:dyDescent="0.25">
      <c r="A82" s="1">
        <v>186</v>
      </c>
      <c r="B82" s="1" t="s">
        <v>3</v>
      </c>
      <c r="C82" s="1">
        <v>0</v>
      </c>
      <c r="D82" s="1">
        <v>323.75316800000002</v>
      </c>
      <c r="E82" s="1" t="s">
        <v>8</v>
      </c>
      <c r="F82" s="62"/>
      <c r="G82" s="48">
        <f t="shared" si="3"/>
        <v>1.7236499387744238E-2</v>
      </c>
      <c r="H82" s="1" t="str">
        <f t="shared" si="4"/>
        <v>Sedang</v>
      </c>
    </row>
    <row r="83" spans="1:8" x14ac:dyDescent="0.25">
      <c r="A83" s="1">
        <v>188</v>
      </c>
      <c r="B83" s="1" t="s">
        <v>3</v>
      </c>
      <c r="C83" s="1">
        <v>0</v>
      </c>
      <c r="D83" s="1">
        <v>116.202428</v>
      </c>
      <c r="E83" s="1" t="s">
        <v>8</v>
      </c>
      <c r="F83" s="62"/>
      <c r="G83" s="48">
        <f t="shared" si="3"/>
        <v>6.1865744556247673E-3</v>
      </c>
      <c r="H83" s="1" t="str">
        <f t="shared" si="4"/>
        <v>Rendah</v>
      </c>
    </row>
    <row r="84" spans="1:8" x14ac:dyDescent="0.25">
      <c r="A84" s="1">
        <v>189</v>
      </c>
      <c r="B84" s="1" t="s">
        <v>3</v>
      </c>
      <c r="C84" s="1">
        <v>0</v>
      </c>
      <c r="D84" s="1">
        <v>287.07592699999998</v>
      </c>
      <c r="E84" s="1" t="s">
        <v>8</v>
      </c>
      <c r="F84" s="62"/>
      <c r="G84" s="48">
        <f t="shared" si="3"/>
        <v>1.52838165894692E-2</v>
      </c>
      <c r="H84" s="1" t="str">
        <f t="shared" si="4"/>
        <v>Sedang</v>
      </c>
    </row>
    <row r="85" spans="1:8" x14ac:dyDescent="0.25">
      <c r="A85" s="1">
        <v>190</v>
      </c>
      <c r="B85" s="1" t="s">
        <v>3</v>
      </c>
      <c r="C85" s="1">
        <v>0</v>
      </c>
      <c r="D85" s="1">
        <v>409.01669500000003</v>
      </c>
      <c r="E85" s="1" t="s">
        <v>8</v>
      </c>
      <c r="F85" s="62"/>
      <c r="G85" s="48">
        <f t="shared" si="3"/>
        <v>2.1775898152584787E-2</v>
      </c>
      <c r="H85" s="1" t="str">
        <f t="shared" si="4"/>
        <v>Sedang</v>
      </c>
    </row>
    <row r="86" spans="1:8" x14ac:dyDescent="0.25">
      <c r="A86" s="1">
        <v>191</v>
      </c>
      <c r="B86" s="1" t="s">
        <v>3</v>
      </c>
      <c r="C86" s="1">
        <v>0</v>
      </c>
      <c r="D86" s="1">
        <v>537.10729900000001</v>
      </c>
      <c r="E86" s="1" t="s">
        <v>8</v>
      </c>
      <c r="F86" s="62"/>
      <c r="G86" s="48">
        <f t="shared" si="3"/>
        <v>2.8595394718628549E-2</v>
      </c>
      <c r="H86" s="1" t="str">
        <f t="shared" si="4"/>
        <v>Tinggi</v>
      </c>
    </row>
    <row r="87" spans="1:8" x14ac:dyDescent="0.25">
      <c r="A87" s="1">
        <v>192</v>
      </c>
      <c r="B87" s="1" t="s">
        <v>3</v>
      </c>
      <c r="C87" s="1">
        <v>0</v>
      </c>
      <c r="D87" s="1">
        <v>255.379042</v>
      </c>
      <c r="E87" s="1" t="s">
        <v>8</v>
      </c>
      <c r="F87" s="62"/>
      <c r="G87" s="48">
        <f t="shared" si="3"/>
        <v>1.359628610978012E-2</v>
      </c>
      <c r="H87" s="1" t="str">
        <f t="shared" si="4"/>
        <v>Sedang</v>
      </c>
    </row>
    <row r="88" spans="1:8" x14ac:dyDescent="0.25">
      <c r="A88" s="1">
        <v>193</v>
      </c>
      <c r="B88" s="1" t="s">
        <v>3</v>
      </c>
      <c r="C88" s="1">
        <v>0</v>
      </c>
      <c r="D88" s="1">
        <v>335.71590700000002</v>
      </c>
      <c r="E88" s="1" t="s">
        <v>8</v>
      </c>
      <c r="F88" s="62"/>
      <c r="G88" s="48">
        <f t="shared" si="3"/>
        <v>1.7873391204812863E-2</v>
      </c>
      <c r="H88" s="1" t="str">
        <f t="shared" si="4"/>
        <v>Sedang</v>
      </c>
    </row>
    <row r="89" spans="1:8" x14ac:dyDescent="0.25">
      <c r="A89" s="1">
        <v>194</v>
      </c>
      <c r="B89" s="1" t="s">
        <v>3</v>
      </c>
      <c r="C89" s="1">
        <v>0</v>
      </c>
      <c r="D89" s="1">
        <v>132.588751</v>
      </c>
      <c r="E89" s="1" t="s">
        <v>8</v>
      </c>
      <c r="F89" s="62"/>
      <c r="G89" s="48">
        <f t="shared" si="3"/>
        <v>7.0589762551243147E-3</v>
      </c>
      <c r="H89" s="1" t="str">
        <f t="shared" si="4"/>
        <v>Rendah</v>
      </c>
    </row>
    <row r="90" spans="1:8" x14ac:dyDescent="0.25">
      <c r="A90" s="1">
        <v>195</v>
      </c>
      <c r="B90" s="1" t="s">
        <v>3</v>
      </c>
      <c r="C90" s="1">
        <v>0</v>
      </c>
      <c r="D90" s="1">
        <v>163.040761</v>
      </c>
      <c r="E90" s="1" t="s">
        <v>8</v>
      </c>
      <c r="F90" s="62"/>
      <c r="G90" s="48">
        <f t="shared" si="3"/>
        <v>8.6802300484480656E-3</v>
      </c>
      <c r="H90" s="1" t="str">
        <f t="shared" si="4"/>
        <v>Rendah</v>
      </c>
    </row>
    <row r="91" spans="1:8" x14ac:dyDescent="0.25">
      <c r="A91" s="43">
        <v>196</v>
      </c>
      <c r="B91" s="1" t="s">
        <v>3</v>
      </c>
      <c r="C91" s="1">
        <v>0</v>
      </c>
      <c r="D91" s="1">
        <v>319.96031699999997</v>
      </c>
      <c r="E91" s="1" t="s">
        <v>8</v>
      </c>
      <c r="F91" s="62"/>
      <c r="G91" s="48">
        <f t="shared" si="3"/>
        <v>1.7034569397859765E-2</v>
      </c>
      <c r="H91" s="1" t="str">
        <f t="shared" si="4"/>
        <v>Sedang</v>
      </c>
    </row>
    <row r="92" spans="1:8" x14ac:dyDescent="0.25">
      <c r="A92" s="43">
        <v>197</v>
      </c>
      <c r="B92" s="1" t="s">
        <v>3</v>
      </c>
      <c r="C92" s="1">
        <v>0</v>
      </c>
      <c r="D92" s="1">
        <v>553.79395</v>
      </c>
      <c r="E92" s="1" t="s">
        <v>8</v>
      </c>
      <c r="F92" s="96">
        <v>70041</v>
      </c>
      <c r="G92" s="48">
        <f>D92/F$92</f>
        <v>7.9067110692308783E-3</v>
      </c>
      <c r="H92" s="1" t="str">
        <f t="shared" si="4"/>
        <v>Rendah</v>
      </c>
    </row>
    <row r="93" spans="1:8" x14ac:dyDescent="0.25">
      <c r="A93" s="43">
        <v>199</v>
      </c>
      <c r="B93" s="1" t="s">
        <v>3</v>
      </c>
      <c r="C93" s="1">
        <v>0</v>
      </c>
      <c r="D93" s="1">
        <v>446.21505000000002</v>
      </c>
      <c r="E93" s="1" t="s">
        <v>8</v>
      </c>
      <c r="F93" s="96"/>
      <c r="G93" s="48">
        <f t="shared" ref="G93:G156" si="5">D93/F$92</f>
        <v>6.3707692637169659E-3</v>
      </c>
      <c r="H93" s="1" t="str">
        <f t="shared" si="4"/>
        <v>Rendah</v>
      </c>
    </row>
    <row r="94" spans="1:8" x14ac:dyDescent="0.25">
      <c r="A94" s="43">
        <v>200</v>
      </c>
      <c r="B94" s="1" t="s">
        <v>3</v>
      </c>
      <c r="C94" s="1">
        <v>0</v>
      </c>
      <c r="D94" s="1">
        <v>167.64146400000001</v>
      </c>
      <c r="E94" s="1" t="s">
        <v>8</v>
      </c>
      <c r="F94" s="96"/>
      <c r="G94" s="48">
        <f t="shared" si="5"/>
        <v>2.3934761639611089E-3</v>
      </c>
      <c r="H94" s="1" t="str">
        <f t="shared" si="4"/>
        <v>Rendah</v>
      </c>
    </row>
    <row r="95" spans="1:8" x14ac:dyDescent="0.25">
      <c r="A95" s="43">
        <v>201</v>
      </c>
      <c r="B95" s="1" t="s">
        <v>3</v>
      </c>
      <c r="C95" s="1">
        <v>0</v>
      </c>
      <c r="D95" s="1">
        <v>247.28432100000001</v>
      </c>
      <c r="E95" s="1" t="s">
        <v>8</v>
      </c>
      <c r="F95" s="96"/>
      <c r="G95" s="48">
        <f t="shared" si="5"/>
        <v>3.5305652546365699E-3</v>
      </c>
      <c r="H95" s="1" t="str">
        <f t="shared" si="4"/>
        <v>Rendah</v>
      </c>
    </row>
    <row r="96" spans="1:8" x14ac:dyDescent="0.25">
      <c r="A96" s="43">
        <v>202</v>
      </c>
      <c r="B96" s="1" t="s">
        <v>3</v>
      </c>
      <c r="C96" s="1">
        <v>0</v>
      </c>
      <c r="D96" s="1">
        <v>262.80854499999998</v>
      </c>
      <c r="E96" s="1" t="s">
        <v>8</v>
      </c>
      <c r="F96" s="96"/>
      <c r="G96" s="48">
        <f t="shared" si="5"/>
        <v>3.7522100626775742E-3</v>
      </c>
      <c r="H96" s="1" t="str">
        <f t="shared" si="4"/>
        <v>Rendah</v>
      </c>
    </row>
    <row r="97" spans="1:8" x14ac:dyDescent="0.25">
      <c r="A97" s="43">
        <v>203</v>
      </c>
      <c r="B97" s="1" t="s">
        <v>3</v>
      </c>
      <c r="C97" s="1">
        <v>0</v>
      </c>
      <c r="D97" s="1">
        <v>304.777715</v>
      </c>
      <c r="E97" s="1" t="s">
        <v>8</v>
      </c>
      <c r="F97" s="96"/>
      <c r="G97" s="48">
        <f t="shared" si="5"/>
        <v>4.3514186690652617E-3</v>
      </c>
      <c r="H97" s="1" t="str">
        <f t="shared" si="4"/>
        <v>Rendah</v>
      </c>
    </row>
    <row r="98" spans="1:8" x14ac:dyDescent="0.25">
      <c r="A98" s="43">
        <v>204</v>
      </c>
      <c r="B98" s="1" t="s">
        <v>3</v>
      </c>
      <c r="C98" s="1">
        <v>0</v>
      </c>
      <c r="D98" s="1">
        <v>169.08978200000001</v>
      </c>
      <c r="E98" s="1" t="s">
        <v>8</v>
      </c>
      <c r="F98" s="96"/>
      <c r="G98" s="48">
        <f t="shared" si="5"/>
        <v>2.4141543096186523E-3</v>
      </c>
      <c r="H98" s="1" t="str">
        <f t="shared" si="4"/>
        <v>Rendah</v>
      </c>
    </row>
    <row r="99" spans="1:8" x14ac:dyDescent="0.25">
      <c r="A99" s="43">
        <v>205</v>
      </c>
      <c r="B99" s="1" t="s">
        <v>3</v>
      </c>
      <c r="C99" s="1">
        <v>0</v>
      </c>
      <c r="D99" s="1">
        <v>400.57763799999998</v>
      </c>
      <c r="E99" s="1" t="s">
        <v>8</v>
      </c>
      <c r="F99" s="96"/>
      <c r="G99" s="48">
        <f t="shared" si="5"/>
        <v>5.7191878756728196E-3</v>
      </c>
      <c r="H99" s="1" t="str">
        <f t="shared" si="4"/>
        <v>Rendah</v>
      </c>
    </row>
    <row r="100" spans="1:8" x14ac:dyDescent="0.25">
      <c r="A100" s="43">
        <v>206</v>
      </c>
      <c r="B100" s="1" t="s">
        <v>3</v>
      </c>
      <c r="C100" s="1">
        <v>0</v>
      </c>
      <c r="D100" s="1">
        <v>484.420772</v>
      </c>
      <c r="E100" s="1" t="s">
        <v>8</v>
      </c>
      <c r="F100" s="96"/>
      <c r="G100" s="48">
        <f t="shared" si="5"/>
        <v>6.9162457988892218E-3</v>
      </c>
      <c r="H100" s="1" t="str">
        <f t="shared" si="4"/>
        <v>Rendah</v>
      </c>
    </row>
    <row r="101" spans="1:8" x14ac:dyDescent="0.25">
      <c r="A101" s="43">
        <v>207</v>
      </c>
      <c r="B101" s="1" t="s">
        <v>3</v>
      </c>
      <c r="C101" s="1">
        <v>0</v>
      </c>
      <c r="D101" s="1">
        <v>125.94671200000001</v>
      </c>
      <c r="E101" s="1" t="s">
        <v>8</v>
      </c>
      <c r="F101" s="96"/>
      <c r="G101" s="48">
        <f t="shared" si="5"/>
        <v>1.7981855199097673E-3</v>
      </c>
      <c r="H101" s="1" t="str">
        <f t="shared" si="4"/>
        <v>Rendah</v>
      </c>
    </row>
    <row r="102" spans="1:8" x14ac:dyDescent="0.25">
      <c r="A102" s="43">
        <v>208</v>
      </c>
      <c r="B102" s="1" t="s">
        <v>3</v>
      </c>
      <c r="C102" s="1">
        <v>0</v>
      </c>
      <c r="D102" s="1">
        <v>148.42659599999999</v>
      </c>
      <c r="E102" s="1" t="s">
        <v>8</v>
      </c>
      <c r="F102" s="96"/>
      <c r="G102" s="48">
        <f t="shared" si="5"/>
        <v>2.1191387330277978E-3</v>
      </c>
      <c r="H102" s="1" t="str">
        <f t="shared" si="4"/>
        <v>Rendah</v>
      </c>
    </row>
    <row r="103" spans="1:8" x14ac:dyDescent="0.25">
      <c r="A103" s="43">
        <v>209</v>
      </c>
      <c r="B103" s="1" t="s">
        <v>3</v>
      </c>
      <c r="C103" s="1">
        <v>0</v>
      </c>
      <c r="D103" s="1">
        <v>160.26577800000001</v>
      </c>
      <c r="E103" s="1" t="s">
        <v>8</v>
      </c>
      <c r="F103" s="96"/>
      <c r="G103" s="48">
        <f t="shared" si="5"/>
        <v>2.2881708999014866E-3</v>
      </c>
      <c r="H103" s="1" t="str">
        <f t="shared" si="4"/>
        <v>Rendah</v>
      </c>
    </row>
    <row r="104" spans="1:8" x14ac:dyDescent="0.25">
      <c r="A104" s="43">
        <v>211</v>
      </c>
      <c r="B104" s="1" t="s">
        <v>3</v>
      </c>
      <c r="C104" s="1">
        <v>0</v>
      </c>
      <c r="D104" s="1">
        <v>278.574636</v>
      </c>
      <c r="E104" s="1" t="s">
        <v>8</v>
      </c>
      <c r="F104" s="96"/>
      <c r="G104" s="48">
        <f t="shared" si="5"/>
        <v>3.977308090975286E-3</v>
      </c>
      <c r="H104" s="1" t="str">
        <f t="shared" si="4"/>
        <v>Rendah</v>
      </c>
    </row>
    <row r="105" spans="1:8" x14ac:dyDescent="0.25">
      <c r="A105" s="43">
        <v>212</v>
      </c>
      <c r="B105" s="1" t="s">
        <v>3</v>
      </c>
      <c r="C105" s="1">
        <v>0</v>
      </c>
      <c r="D105" s="1">
        <v>258.842084</v>
      </c>
      <c r="E105" s="1" t="s">
        <v>8</v>
      </c>
      <c r="F105" s="96"/>
      <c r="G105" s="48">
        <f t="shared" si="5"/>
        <v>3.6955795034337032E-3</v>
      </c>
      <c r="H105" s="1" t="str">
        <f t="shared" si="4"/>
        <v>Rendah</v>
      </c>
    </row>
    <row r="106" spans="1:8" x14ac:dyDescent="0.25">
      <c r="A106" s="43">
        <v>214</v>
      </c>
      <c r="B106" s="1" t="s">
        <v>3</v>
      </c>
      <c r="C106" s="1">
        <v>0</v>
      </c>
      <c r="D106" s="1">
        <v>541.22532100000001</v>
      </c>
      <c r="E106" s="1" t="s">
        <v>8</v>
      </c>
      <c r="F106" s="96"/>
      <c r="G106" s="48">
        <f t="shared" si="5"/>
        <v>7.7272643308919061E-3</v>
      </c>
      <c r="H106" s="1" t="str">
        <f t="shared" si="4"/>
        <v>Rendah</v>
      </c>
    </row>
    <row r="107" spans="1:8" x14ac:dyDescent="0.25">
      <c r="A107" s="43">
        <v>215</v>
      </c>
      <c r="B107" s="1" t="s">
        <v>3</v>
      </c>
      <c r="C107" s="1">
        <v>0</v>
      </c>
      <c r="D107" s="1">
        <v>393.38116300000002</v>
      </c>
      <c r="E107" s="1" t="s">
        <v>8</v>
      </c>
      <c r="F107" s="96"/>
      <c r="G107" s="48">
        <f t="shared" si="5"/>
        <v>5.6164412701132198E-3</v>
      </c>
      <c r="H107" s="1" t="str">
        <f t="shared" si="4"/>
        <v>Rendah</v>
      </c>
    </row>
    <row r="108" spans="1:8" x14ac:dyDescent="0.25">
      <c r="A108" s="43">
        <v>216</v>
      </c>
      <c r="B108" s="1" t="s">
        <v>3</v>
      </c>
      <c r="C108" s="1">
        <v>0</v>
      </c>
      <c r="D108" s="1">
        <v>87.355265000000003</v>
      </c>
      <c r="E108" s="1" t="s">
        <v>8</v>
      </c>
      <c r="F108" s="96"/>
      <c r="G108" s="48">
        <f t="shared" si="5"/>
        <v>1.2472018532002685E-3</v>
      </c>
      <c r="H108" s="1" t="str">
        <f t="shared" si="4"/>
        <v>Rendah</v>
      </c>
    </row>
    <row r="109" spans="1:8" x14ac:dyDescent="0.25">
      <c r="A109" s="43">
        <v>217</v>
      </c>
      <c r="B109" s="1" t="s">
        <v>3</v>
      </c>
      <c r="C109" s="1">
        <v>0</v>
      </c>
      <c r="D109" s="1">
        <v>47.335723999999999</v>
      </c>
      <c r="E109" s="1" t="s">
        <v>8</v>
      </c>
      <c r="F109" s="96"/>
      <c r="G109" s="48">
        <f t="shared" si="5"/>
        <v>6.7582878599677326E-4</v>
      </c>
      <c r="H109" s="1" t="str">
        <f t="shared" si="4"/>
        <v>Rendah</v>
      </c>
    </row>
    <row r="110" spans="1:8" x14ac:dyDescent="0.25">
      <c r="A110" s="43">
        <v>218</v>
      </c>
      <c r="B110" s="1" t="s">
        <v>3</v>
      </c>
      <c r="C110" s="1">
        <v>0</v>
      </c>
      <c r="D110" s="1">
        <v>461.09733199999999</v>
      </c>
      <c r="E110" s="1" t="s">
        <v>8</v>
      </c>
      <c r="F110" s="96"/>
      <c r="G110" s="48">
        <f t="shared" si="5"/>
        <v>6.5832488399651633E-3</v>
      </c>
      <c r="H110" s="1" t="str">
        <f t="shared" si="4"/>
        <v>Rendah</v>
      </c>
    </row>
    <row r="111" spans="1:8" x14ac:dyDescent="0.25">
      <c r="A111" s="43">
        <v>219</v>
      </c>
      <c r="B111" s="1" t="s">
        <v>3</v>
      </c>
      <c r="C111" s="1">
        <v>0</v>
      </c>
      <c r="D111" s="1">
        <v>107.648905</v>
      </c>
      <c r="E111" s="1" t="s">
        <v>8</v>
      </c>
      <c r="F111" s="96"/>
      <c r="G111" s="48">
        <f t="shared" si="5"/>
        <v>1.5369412915292471E-3</v>
      </c>
      <c r="H111" s="1" t="str">
        <f t="shared" si="4"/>
        <v>Rendah</v>
      </c>
    </row>
    <row r="112" spans="1:8" x14ac:dyDescent="0.25">
      <c r="A112" s="43">
        <v>220</v>
      </c>
      <c r="B112" s="1" t="s">
        <v>3</v>
      </c>
      <c r="C112" s="1">
        <v>0</v>
      </c>
      <c r="D112" s="1">
        <v>145.53960599999999</v>
      </c>
      <c r="E112" s="1" t="s">
        <v>8</v>
      </c>
      <c r="F112" s="96"/>
      <c r="G112" s="48">
        <f t="shared" si="5"/>
        <v>2.0779201610485287E-3</v>
      </c>
      <c r="H112" s="1" t="str">
        <f t="shared" si="4"/>
        <v>Rendah</v>
      </c>
    </row>
    <row r="113" spans="1:8" x14ac:dyDescent="0.25">
      <c r="A113" s="43">
        <v>221</v>
      </c>
      <c r="B113" s="1" t="s">
        <v>3</v>
      </c>
      <c r="C113" s="1">
        <v>0</v>
      </c>
      <c r="D113" s="1">
        <v>647.90011100000004</v>
      </c>
      <c r="E113" s="1" t="s">
        <v>8</v>
      </c>
      <c r="F113" s="96"/>
      <c r="G113" s="48">
        <f t="shared" si="5"/>
        <v>9.2502978398366683E-3</v>
      </c>
      <c r="H113" s="1" t="str">
        <f t="shared" si="4"/>
        <v>Rendah</v>
      </c>
    </row>
    <row r="114" spans="1:8" x14ac:dyDescent="0.25">
      <c r="A114" s="43">
        <v>222</v>
      </c>
      <c r="B114" s="1" t="s">
        <v>3</v>
      </c>
      <c r="C114" s="1">
        <v>0</v>
      </c>
      <c r="D114" s="1">
        <v>129.84981999999999</v>
      </c>
      <c r="E114" s="1" t="s">
        <v>8</v>
      </c>
      <c r="F114" s="96"/>
      <c r="G114" s="48">
        <f t="shared" si="5"/>
        <v>1.853911566082723E-3</v>
      </c>
      <c r="H114" s="1" t="str">
        <f t="shared" si="4"/>
        <v>Rendah</v>
      </c>
    </row>
    <row r="115" spans="1:8" x14ac:dyDescent="0.25">
      <c r="A115" s="43">
        <v>224</v>
      </c>
      <c r="B115" s="1" t="s">
        <v>3</v>
      </c>
      <c r="C115" s="1">
        <v>0</v>
      </c>
      <c r="D115" s="1">
        <v>1233.0043820000001</v>
      </c>
      <c r="E115" s="1" t="s">
        <v>8</v>
      </c>
      <c r="F115" s="96"/>
      <c r="G115" s="48">
        <f t="shared" si="5"/>
        <v>1.7604037378107111E-2</v>
      </c>
      <c r="H115" s="1" t="str">
        <f t="shared" si="4"/>
        <v>Sedang</v>
      </c>
    </row>
    <row r="116" spans="1:8" x14ac:dyDescent="0.25">
      <c r="A116" s="43">
        <v>226</v>
      </c>
      <c r="B116" s="1" t="s">
        <v>3</v>
      </c>
      <c r="C116" s="1">
        <v>0</v>
      </c>
      <c r="D116" s="1">
        <v>839.69701999999995</v>
      </c>
      <c r="E116" s="1" t="s">
        <v>8</v>
      </c>
      <c r="F116" s="96"/>
      <c r="G116" s="48">
        <f t="shared" si="5"/>
        <v>1.1988649790836794E-2</v>
      </c>
      <c r="H116" s="1" t="str">
        <f t="shared" si="4"/>
        <v>Sedang</v>
      </c>
    </row>
    <row r="117" spans="1:8" x14ac:dyDescent="0.25">
      <c r="A117" s="43">
        <v>227</v>
      </c>
      <c r="B117" s="1" t="s">
        <v>3</v>
      </c>
      <c r="C117" s="1">
        <v>0</v>
      </c>
      <c r="D117" s="1">
        <v>336.40300300000001</v>
      </c>
      <c r="E117" s="1" t="s">
        <v>8</v>
      </c>
      <c r="F117" s="96"/>
      <c r="G117" s="48">
        <f t="shared" si="5"/>
        <v>4.8029440327807997E-3</v>
      </c>
      <c r="H117" s="1" t="str">
        <f t="shared" si="4"/>
        <v>Rendah</v>
      </c>
    </row>
    <row r="118" spans="1:8" x14ac:dyDescent="0.25">
      <c r="A118" s="43">
        <v>232</v>
      </c>
      <c r="B118" s="1" t="s">
        <v>3</v>
      </c>
      <c r="C118" s="1">
        <v>0</v>
      </c>
      <c r="D118" s="1">
        <v>680.60871999999995</v>
      </c>
      <c r="E118" s="1" t="s">
        <v>8</v>
      </c>
      <c r="F118" s="96"/>
      <c r="G118" s="48">
        <f t="shared" si="5"/>
        <v>9.7172901586213781E-3</v>
      </c>
      <c r="H118" s="1" t="str">
        <f t="shared" si="4"/>
        <v>Rendah</v>
      </c>
    </row>
    <row r="119" spans="1:8" x14ac:dyDescent="0.25">
      <c r="A119" s="43">
        <v>233</v>
      </c>
      <c r="B119" s="1" t="s">
        <v>3</v>
      </c>
      <c r="C119" s="1">
        <v>0</v>
      </c>
      <c r="D119" s="1">
        <v>733.89448700000003</v>
      </c>
      <c r="E119" s="1" t="s">
        <v>8</v>
      </c>
      <c r="F119" s="96"/>
      <c r="G119" s="48">
        <f t="shared" si="5"/>
        <v>1.047806980197313E-2</v>
      </c>
      <c r="H119" s="1" t="str">
        <f t="shared" si="4"/>
        <v>Rendah</v>
      </c>
    </row>
    <row r="120" spans="1:8" x14ac:dyDescent="0.25">
      <c r="A120" s="43">
        <v>234</v>
      </c>
      <c r="B120" s="1" t="s">
        <v>3</v>
      </c>
      <c r="C120" s="1">
        <v>0</v>
      </c>
      <c r="D120" s="1">
        <v>125.78080199999999</v>
      </c>
      <c r="E120" s="1" t="s">
        <v>8</v>
      </c>
      <c r="F120" s="96"/>
      <c r="G120" s="48">
        <f t="shared" si="5"/>
        <v>1.7958167644665267E-3</v>
      </c>
      <c r="H120" s="1" t="str">
        <f t="shared" si="4"/>
        <v>Rendah</v>
      </c>
    </row>
    <row r="121" spans="1:8" x14ac:dyDescent="0.25">
      <c r="A121" s="43">
        <v>235</v>
      </c>
      <c r="B121" s="1" t="s">
        <v>3</v>
      </c>
      <c r="C121" s="1">
        <v>0</v>
      </c>
      <c r="D121" s="1">
        <v>145.15458000000001</v>
      </c>
      <c r="E121" s="1" t="s">
        <v>8</v>
      </c>
      <c r="F121" s="96"/>
      <c r="G121" s="48">
        <f t="shared" si="5"/>
        <v>2.0724230093802204E-3</v>
      </c>
      <c r="H121" s="1" t="str">
        <f t="shared" si="4"/>
        <v>Rendah</v>
      </c>
    </row>
    <row r="122" spans="1:8" x14ac:dyDescent="0.25">
      <c r="A122" s="43">
        <v>236</v>
      </c>
      <c r="B122" s="1" t="s">
        <v>3</v>
      </c>
      <c r="C122" s="1">
        <v>0</v>
      </c>
      <c r="D122" s="1">
        <v>367.01182299999999</v>
      </c>
      <c r="E122" s="1" t="s">
        <v>8</v>
      </c>
      <c r="F122" s="96"/>
      <c r="G122" s="48">
        <f t="shared" si="5"/>
        <v>5.2399569252295081E-3</v>
      </c>
      <c r="H122" s="1" t="str">
        <f t="shared" si="4"/>
        <v>Rendah</v>
      </c>
    </row>
    <row r="123" spans="1:8" x14ac:dyDescent="0.25">
      <c r="A123" s="43">
        <v>237</v>
      </c>
      <c r="B123" s="1" t="s">
        <v>3</v>
      </c>
      <c r="C123" s="1">
        <v>0</v>
      </c>
      <c r="D123" s="1">
        <v>232.06951699999999</v>
      </c>
      <c r="E123" s="1" t="s">
        <v>8</v>
      </c>
      <c r="F123" s="96"/>
      <c r="G123" s="48">
        <f t="shared" si="5"/>
        <v>3.313338144800902E-3</v>
      </c>
      <c r="H123" s="1" t="str">
        <f t="shared" si="4"/>
        <v>Rendah</v>
      </c>
    </row>
    <row r="124" spans="1:8" x14ac:dyDescent="0.25">
      <c r="A124" s="43">
        <v>238</v>
      </c>
      <c r="B124" s="1" t="s">
        <v>3</v>
      </c>
      <c r="C124" s="1">
        <v>0</v>
      </c>
      <c r="D124" s="1">
        <v>254.011765</v>
      </c>
      <c r="E124" s="1" t="s">
        <v>8</v>
      </c>
      <c r="F124" s="96"/>
      <c r="G124" s="48">
        <f t="shared" si="5"/>
        <v>3.6266153395868132E-3</v>
      </c>
      <c r="H124" s="1" t="str">
        <f t="shared" si="4"/>
        <v>Rendah</v>
      </c>
    </row>
    <row r="125" spans="1:8" x14ac:dyDescent="0.25">
      <c r="A125" s="43">
        <v>239</v>
      </c>
      <c r="B125" s="1" t="s">
        <v>3</v>
      </c>
      <c r="C125" s="1">
        <v>0</v>
      </c>
      <c r="D125" s="1">
        <v>382.25882899999999</v>
      </c>
      <c r="E125" s="1" t="s">
        <v>8</v>
      </c>
      <c r="F125" s="96"/>
      <c r="G125" s="48">
        <f t="shared" si="5"/>
        <v>5.4576437943490239E-3</v>
      </c>
      <c r="H125" s="1" t="str">
        <f t="shared" si="4"/>
        <v>Rendah</v>
      </c>
    </row>
    <row r="126" spans="1:8" x14ac:dyDescent="0.25">
      <c r="A126" s="43">
        <v>240</v>
      </c>
      <c r="B126" s="1" t="s">
        <v>3</v>
      </c>
      <c r="C126" s="1">
        <v>0</v>
      </c>
      <c r="D126" s="1">
        <v>769.44598299999996</v>
      </c>
      <c r="E126" s="1" t="s">
        <v>8</v>
      </c>
      <c r="F126" s="96"/>
      <c r="G126" s="48">
        <f t="shared" si="5"/>
        <v>1.0985651018689053E-2</v>
      </c>
      <c r="H126" s="1" t="str">
        <f t="shared" si="4"/>
        <v>Rendah</v>
      </c>
    </row>
    <row r="127" spans="1:8" x14ac:dyDescent="0.25">
      <c r="A127" s="43">
        <v>241</v>
      </c>
      <c r="B127" s="1" t="s">
        <v>3</v>
      </c>
      <c r="C127" s="1">
        <v>0</v>
      </c>
      <c r="D127" s="1">
        <v>170.50185300000001</v>
      </c>
      <c r="E127" s="1" t="s">
        <v>8</v>
      </c>
      <c r="F127" s="96"/>
      <c r="G127" s="48">
        <f t="shared" si="5"/>
        <v>2.4343149441041676E-3</v>
      </c>
      <c r="H127" s="1" t="str">
        <f t="shared" si="4"/>
        <v>Rendah</v>
      </c>
    </row>
    <row r="128" spans="1:8" x14ac:dyDescent="0.25">
      <c r="A128" s="43">
        <v>243</v>
      </c>
      <c r="B128" s="1" t="s">
        <v>3</v>
      </c>
      <c r="C128" s="1">
        <v>0</v>
      </c>
      <c r="D128" s="1">
        <v>1279.0572179999999</v>
      </c>
      <c r="E128" s="1" t="s">
        <v>8</v>
      </c>
      <c r="F128" s="96"/>
      <c r="G128" s="48">
        <f t="shared" si="5"/>
        <v>1.8261549920760695E-2</v>
      </c>
      <c r="H128" s="1" t="str">
        <f t="shared" si="4"/>
        <v>Sedang</v>
      </c>
    </row>
    <row r="129" spans="1:8" x14ac:dyDescent="0.25">
      <c r="A129" s="43">
        <v>244</v>
      </c>
      <c r="B129" s="1" t="s">
        <v>3</v>
      </c>
      <c r="C129" s="1">
        <v>0</v>
      </c>
      <c r="D129" s="1">
        <v>903.81005100000004</v>
      </c>
      <c r="E129" s="1" t="s">
        <v>8</v>
      </c>
      <c r="F129" s="96"/>
      <c r="G129" s="48">
        <f t="shared" si="5"/>
        <v>1.2904014091746263E-2</v>
      </c>
      <c r="H129" s="1" t="str">
        <f t="shared" si="4"/>
        <v>Sedang</v>
      </c>
    </row>
    <row r="130" spans="1:8" x14ac:dyDescent="0.25">
      <c r="A130" s="43">
        <v>245</v>
      </c>
      <c r="B130" s="1" t="s">
        <v>3</v>
      </c>
      <c r="C130" s="1">
        <v>0</v>
      </c>
      <c r="D130" s="1">
        <v>494.983069</v>
      </c>
      <c r="E130" s="1" t="s">
        <v>8</v>
      </c>
      <c r="F130" s="96"/>
      <c r="G130" s="48">
        <f t="shared" si="5"/>
        <v>7.0670474293628022E-3</v>
      </c>
      <c r="H130" s="1" t="str">
        <f t="shared" si="4"/>
        <v>Rendah</v>
      </c>
    </row>
    <row r="131" spans="1:8" x14ac:dyDescent="0.25">
      <c r="A131" s="43">
        <v>246</v>
      </c>
      <c r="B131" s="1" t="s">
        <v>3</v>
      </c>
      <c r="C131" s="1">
        <v>0</v>
      </c>
      <c r="D131" s="1">
        <v>1123.7701689999999</v>
      </c>
      <c r="E131" s="1" t="s">
        <v>8</v>
      </c>
      <c r="F131" s="96"/>
      <c r="G131" s="48">
        <f t="shared" si="5"/>
        <v>1.6044462086492194E-2</v>
      </c>
      <c r="H131" s="1" t="str">
        <f t="shared" si="4"/>
        <v>Sedang</v>
      </c>
    </row>
    <row r="132" spans="1:8" x14ac:dyDescent="0.25">
      <c r="A132" s="43">
        <v>255</v>
      </c>
      <c r="B132" s="1" t="s">
        <v>3</v>
      </c>
      <c r="C132" s="1">
        <v>0</v>
      </c>
      <c r="D132" s="1">
        <v>414.23046399999998</v>
      </c>
      <c r="E132" s="1" t="s">
        <v>8</v>
      </c>
      <c r="F132" s="96"/>
      <c r="G132" s="48">
        <f t="shared" si="5"/>
        <v>5.9141140760411758E-3</v>
      </c>
      <c r="H132" s="1" t="str">
        <f t="shared" si="4"/>
        <v>Rendah</v>
      </c>
    </row>
    <row r="133" spans="1:8" x14ac:dyDescent="0.25">
      <c r="A133" s="43">
        <v>256</v>
      </c>
      <c r="B133" s="1" t="s">
        <v>3</v>
      </c>
      <c r="C133" s="1">
        <v>0</v>
      </c>
      <c r="D133" s="1">
        <v>280.78433200000001</v>
      </c>
      <c r="E133" s="1" t="s">
        <v>8</v>
      </c>
      <c r="F133" s="96"/>
      <c r="G133" s="48">
        <f t="shared" si="5"/>
        <v>4.0088566982196139E-3</v>
      </c>
      <c r="H133" s="1" t="str">
        <f t="shared" si="4"/>
        <v>Rendah</v>
      </c>
    </row>
    <row r="134" spans="1:8" x14ac:dyDescent="0.25">
      <c r="A134" s="43">
        <v>257</v>
      </c>
      <c r="B134" s="1" t="s">
        <v>3</v>
      </c>
      <c r="C134" s="1">
        <v>0</v>
      </c>
      <c r="D134" s="1">
        <v>479.83966900000001</v>
      </c>
      <c r="E134" s="1" t="s">
        <v>8</v>
      </c>
      <c r="F134" s="96"/>
      <c r="G134" s="48">
        <f t="shared" si="5"/>
        <v>6.8508397795576876E-3</v>
      </c>
      <c r="H134" s="1" t="str">
        <f t="shared" si="4"/>
        <v>Rendah</v>
      </c>
    </row>
    <row r="135" spans="1:8" x14ac:dyDescent="0.25">
      <c r="A135" s="43">
        <v>258</v>
      </c>
      <c r="B135" s="1" t="s">
        <v>3</v>
      </c>
      <c r="C135" s="1">
        <v>0</v>
      </c>
      <c r="D135" s="1">
        <v>234.99675999999999</v>
      </c>
      <c r="E135" s="1" t="s">
        <v>8</v>
      </c>
      <c r="F135" s="96"/>
      <c r="G135" s="48">
        <f t="shared" si="5"/>
        <v>3.3551314230236577E-3</v>
      </c>
      <c r="H135" s="1" t="str">
        <f t="shared" si="4"/>
        <v>Rendah</v>
      </c>
    </row>
    <row r="136" spans="1:8" x14ac:dyDescent="0.25">
      <c r="A136" s="43">
        <v>259</v>
      </c>
      <c r="B136" s="1" t="s">
        <v>3</v>
      </c>
      <c r="C136" s="1">
        <v>0</v>
      </c>
      <c r="D136" s="1">
        <v>132.47499300000001</v>
      </c>
      <c r="E136" s="1" t="s">
        <v>8</v>
      </c>
      <c r="F136" s="96"/>
      <c r="G136" s="48">
        <f t="shared" si="5"/>
        <v>1.8913920846361418E-3</v>
      </c>
      <c r="H136" s="1" t="str">
        <f t="shared" si="4"/>
        <v>Rendah</v>
      </c>
    </row>
    <row r="137" spans="1:8" x14ac:dyDescent="0.25">
      <c r="A137" s="43">
        <v>260</v>
      </c>
      <c r="B137" s="1" t="s">
        <v>3</v>
      </c>
      <c r="C137" s="1">
        <v>0</v>
      </c>
      <c r="D137" s="1">
        <v>275.44192900000002</v>
      </c>
      <c r="E137" s="1" t="s">
        <v>8</v>
      </c>
      <c r="F137" s="96"/>
      <c r="G137" s="48">
        <f t="shared" si="5"/>
        <v>3.932581330934738E-3</v>
      </c>
      <c r="H137" s="1" t="str">
        <f t="shared" si="4"/>
        <v>Rendah</v>
      </c>
    </row>
    <row r="138" spans="1:8" x14ac:dyDescent="0.25">
      <c r="A138" s="43">
        <v>261</v>
      </c>
      <c r="B138" s="1" t="s">
        <v>3</v>
      </c>
      <c r="C138" s="1">
        <v>0</v>
      </c>
      <c r="D138" s="1">
        <v>258.17703999999998</v>
      </c>
      <c r="E138" s="1" t="s">
        <v>8</v>
      </c>
      <c r="F138" s="96"/>
      <c r="G138" s="48">
        <f t="shared" si="5"/>
        <v>3.6860844362587623E-3</v>
      </c>
      <c r="H138" s="1" t="str">
        <f t="shared" si="4"/>
        <v>Rendah</v>
      </c>
    </row>
    <row r="139" spans="1:8" x14ac:dyDescent="0.25">
      <c r="A139" s="43">
        <v>262</v>
      </c>
      <c r="B139" s="1" t="s">
        <v>3</v>
      </c>
      <c r="C139" s="1">
        <v>0</v>
      </c>
      <c r="D139" s="1">
        <v>313.79571099999998</v>
      </c>
      <c r="E139" s="1" t="s">
        <v>8</v>
      </c>
      <c r="F139" s="96"/>
      <c r="G139" s="48">
        <f t="shared" si="5"/>
        <v>4.4801717708199485E-3</v>
      </c>
      <c r="H139" s="1" t="str">
        <f t="shared" si="4"/>
        <v>Rendah</v>
      </c>
    </row>
    <row r="140" spans="1:8" x14ac:dyDescent="0.25">
      <c r="A140" s="43">
        <v>263</v>
      </c>
      <c r="B140" s="1" t="s">
        <v>3</v>
      </c>
      <c r="C140" s="1">
        <v>0</v>
      </c>
      <c r="D140" s="1">
        <v>661.19363899999996</v>
      </c>
      <c r="E140" s="1" t="s">
        <v>8</v>
      </c>
      <c r="F140" s="96"/>
      <c r="G140" s="48">
        <f t="shared" si="5"/>
        <v>9.4400942162447699E-3</v>
      </c>
      <c r="H140" s="1" t="str">
        <f t="shared" ref="H140:H203" si="6">IF(G140&gt;0.0226,"Tinggi",IF(AND(G140&gt;0.0113,G140&lt;0.0225),"Sedang",IF(AND(G140&gt;0,G140&lt;0.0112),"Rendah","Rendah")))</f>
        <v>Rendah</v>
      </c>
    </row>
    <row r="141" spans="1:8" x14ac:dyDescent="0.25">
      <c r="A141" s="43">
        <v>264</v>
      </c>
      <c r="B141" s="1" t="s">
        <v>3</v>
      </c>
      <c r="C141" s="1">
        <v>0</v>
      </c>
      <c r="D141" s="1">
        <v>249.653977</v>
      </c>
      <c r="E141" s="1" t="s">
        <v>8</v>
      </c>
      <c r="F141" s="96"/>
      <c r="G141" s="48">
        <f t="shared" si="5"/>
        <v>3.5643976670807096E-3</v>
      </c>
      <c r="H141" s="1" t="str">
        <f t="shared" si="6"/>
        <v>Rendah</v>
      </c>
    </row>
    <row r="142" spans="1:8" x14ac:dyDescent="0.25">
      <c r="A142" s="43">
        <v>265</v>
      </c>
      <c r="B142" s="1" t="s">
        <v>3</v>
      </c>
      <c r="C142" s="1">
        <v>0</v>
      </c>
      <c r="D142" s="1">
        <v>278.61838899999998</v>
      </c>
      <c r="E142" s="1" t="s">
        <v>8</v>
      </c>
      <c r="F142" s="96"/>
      <c r="G142" s="48">
        <f t="shared" si="5"/>
        <v>3.9779327679502E-3</v>
      </c>
      <c r="H142" s="1" t="str">
        <f t="shared" si="6"/>
        <v>Rendah</v>
      </c>
    </row>
    <row r="143" spans="1:8" x14ac:dyDescent="0.25">
      <c r="A143" s="43">
        <v>266</v>
      </c>
      <c r="B143" s="1" t="s">
        <v>3</v>
      </c>
      <c r="C143" s="1">
        <v>0</v>
      </c>
      <c r="D143" s="1">
        <v>276.614507</v>
      </c>
      <c r="E143" s="1" t="s">
        <v>8</v>
      </c>
      <c r="F143" s="96"/>
      <c r="G143" s="48">
        <f t="shared" si="5"/>
        <v>3.9493226395968077E-3</v>
      </c>
      <c r="H143" s="1" t="str">
        <f t="shared" si="6"/>
        <v>Rendah</v>
      </c>
    </row>
    <row r="144" spans="1:8" x14ac:dyDescent="0.25">
      <c r="A144" s="43">
        <v>267</v>
      </c>
      <c r="B144" s="1" t="s">
        <v>3</v>
      </c>
      <c r="C144" s="1">
        <v>0</v>
      </c>
      <c r="D144" s="1">
        <v>207.59870100000001</v>
      </c>
      <c r="E144" s="1" t="s">
        <v>8</v>
      </c>
      <c r="F144" s="96"/>
      <c r="G144" s="48">
        <f t="shared" si="5"/>
        <v>2.963959695035765E-3</v>
      </c>
      <c r="H144" s="1" t="str">
        <f t="shared" si="6"/>
        <v>Rendah</v>
      </c>
    </row>
    <row r="145" spans="1:8" x14ac:dyDescent="0.25">
      <c r="A145" s="43">
        <v>268</v>
      </c>
      <c r="B145" s="1" t="s">
        <v>3</v>
      </c>
      <c r="C145" s="1">
        <v>0</v>
      </c>
      <c r="D145" s="1">
        <v>132.11622</v>
      </c>
      <c r="E145" s="1" t="s">
        <v>8</v>
      </c>
      <c r="F145" s="96"/>
      <c r="G145" s="48">
        <f t="shared" si="5"/>
        <v>1.8862697562856041E-3</v>
      </c>
      <c r="H145" s="1" t="str">
        <f t="shared" si="6"/>
        <v>Rendah</v>
      </c>
    </row>
    <row r="146" spans="1:8" x14ac:dyDescent="0.25">
      <c r="A146" s="43">
        <v>269</v>
      </c>
      <c r="B146" s="1" t="s">
        <v>3</v>
      </c>
      <c r="C146" s="1">
        <v>0</v>
      </c>
      <c r="D146" s="1">
        <v>144.638296</v>
      </c>
      <c r="E146" s="1" t="s">
        <v>8</v>
      </c>
      <c r="F146" s="96"/>
      <c r="G146" s="48">
        <f t="shared" si="5"/>
        <v>2.0650518410645193E-3</v>
      </c>
      <c r="H146" s="1" t="str">
        <f t="shared" si="6"/>
        <v>Rendah</v>
      </c>
    </row>
    <row r="147" spans="1:8" x14ac:dyDescent="0.25">
      <c r="A147" s="43">
        <v>270</v>
      </c>
      <c r="B147" s="1" t="s">
        <v>3</v>
      </c>
      <c r="C147" s="1">
        <v>0</v>
      </c>
      <c r="D147" s="1">
        <v>191.81265999999999</v>
      </c>
      <c r="E147" s="1" t="s">
        <v>8</v>
      </c>
      <c r="F147" s="96"/>
      <c r="G147" s="48">
        <f t="shared" si="5"/>
        <v>2.7385768335689096E-3</v>
      </c>
      <c r="H147" s="1" t="str">
        <f t="shared" si="6"/>
        <v>Rendah</v>
      </c>
    </row>
    <row r="148" spans="1:8" x14ac:dyDescent="0.25">
      <c r="A148" s="43">
        <v>271</v>
      </c>
      <c r="B148" s="1" t="s">
        <v>3</v>
      </c>
      <c r="C148" s="1">
        <v>0</v>
      </c>
      <c r="D148" s="1">
        <v>317.75972200000001</v>
      </c>
      <c r="E148" s="1" t="s">
        <v>8</v>
      </c>
      <c r="F148" s="96"/>
      <c r="G148" s="48">
        <f t="shared" si="5"/>
        <v>4.5367673505518199E-3</v>
      </c>
      <c r="H148" s="1" t="str">
        <f t="shared" si="6"/>
        <v>Rendah</v>
      </c>
    </row>
    <row r="149" spans="1:8" x14ac:dyDescent="0.25">
      <c r="A149" s="43">
        <v>272</v>
      </c>
      <c r="B149" s="1" t="s">
        <v>3</v>
      </c>
      <c r="C149" s="1">
        <v>0</v>
      </c>
      <c r="D149" s="1">
        <v>198.74311700000001</v>
      </c>
      <c r="E149" s="1" t="s">
        <v>8</v>
      </c>
      <c r="F149" s="96"/>
      <c r="G149" s="48">
        <f t="shared" si="5"/>
        <v>2.8375254065475938E-3</v>
      </c>
      <c r="H149" s="1" t="str">
        <f t="shared" si="6"/>
        <v>Rendah</v>
      </c>
    </row>
    <row r="150" spans="1:8" x14ac:dyDescent="0.25">
      <c r="A150" s="43">
        <v>273</v>
      </c>
      <c r="B150" s="1" t="s">
        <v>3</v>
      </c>
      <c r="C150" s="1">
        <v>0</v>
      </c>
      <c r="D150" s="1">
        <v>392.29714200000001</v>
      </c>
      <c r="E150" s="1" t="s">
        <v>8</v>
      </c>
      <c r="F150" s="96"/>
      <c r="G150" s="48">
        <f t="shared" si="5"/>
        <v>5.6009643208977597E-3</v>
      </c>
      <c r="H150" s="1" t="str">
        <f t="shared" si="6"/>
        <v>Rendah</v>
      </c>
    </row>
    <row r="151" spans="1:8" x14ac:dyDescent="0.25">
      <c r="A151" s="43">
        <v>274</v>
      </c>
      <c r="B151" s="1" t="s">
        <v>3</v>
      </c>
      <c r="C151" s="1">
        <v>0</v>
      </c>
      <c r="D151" s="1">
        <v>140.39426599999999</v>
      </c>
      <c r="E151" s="1" t="s">
        <v>8</v>
      </c>
      <c r="F151" s="96"/>
      <c r="G151" s="48">
        <f t="shared" si="5"/>
        <v>2.0044583315486642E-3</v>
      </c>
      <c r="H151" s="1" t="str">
        <f t="shared" si="6"/>
        <v>Rendah</v>
      </c>
    </row>
    <row r="152" spans="1:8" x14ac:dyDescent="0.25">
      <c r="A152" s="43">
        <v>275</v>
      </c>
      <c r="B152" s="1" t="s">
        <v>3</v>
      </c>
      <c r="C152" s="1">
        <v>0</v>
      </c>
      <c r="D152" s="1">
        <v>85.606899999999996</v>
      </c>
      <c r="E152" s="1" t="s">
        <v>8</v>
      </c>
      <c r="F152" s="96"/>
      <c r="G152" s="48">
        <f t="shared" si="5"/>
        <v>1.2222398309561541E-3</v>
      </c>
      <c r="H152" s="1" t="str">
        <f t="shared" si="6"/>
        <v>Rendah</v>
      </c>
    </row>
    <row r="153" spans="1:8" x14ac:dyDescent="0.25">
      <c r="A153" s="43">
        <v>276</v>
      </c>
      <c r="B153" s="1" t="s">
        <v>3</v>
      </c>
      <c r="C153" s="1">
        <v>0</v>
      </c>
      <c r="D153" s="1">
        <v>174.565271</v>
      </c>
      <c r="E153" s="1" t="s">
        <v>8</v>
      </c>
      <c r="F153" s="96"/>
      <c r="G153" s="48">
        <f t="shared" si="5"/>
        <v>2.4923297925500778E-3</v>
      </c>
      <c r="H153" s="1" t="str">
        <f t="shared" si="6"/>
        <v>Rendah</v>
      </c>
    </row>
    <row r="154" spans="1:8" x14ac:dyDescent="0.25">
      <c r="A154" s="43">
        <v>277</v>
      </c>
      <c r="B154" s="1" t="s">
        <v>3</v>
      </c>
      <c r="C154" s="1">
        <v>0</v>
      </c>
      <c r="D154" s="1">
        <v>260.01466099999999</v>
      </c>
      <c r="E154" s="1" t="s">
        <v>8</v>
      </c>
      <c r="F154" s="96"/>
      <c r="G154" s="48">
        <f t="shared" si="5"/>
        <v>3.7123207978184206E-3</v>
      </c>
      <c r="H154" s="1" t="str">
        <f t="shared" si="6"/>
        <v>Rendah</v>
      </c>
    </row>
    <row r="155" spans="1:8" x14ac:dyDescent="0.25">
      <c r="A155" s="43">
        <v>278</v>
      </c>
      <c r="B155" s="1" t="s">
        <v>3</v>
      </c>
      <c r="C155" s="1">
        <v>0</v>
      </c>
      <c r="D155" s="1">
        <v>336.59096499999998</v>
      </c>
      <c r="E155" s="1" t="s">
        <v>8</v>
      </c>
      <c r="F155" s="96"/>
      <c r="G155" s="48">
        <f t="shared" si="5"/>
        <v>4.8056276323867443E-3</v>
      </c>
      <c r="H155" s="1" t="str">
        <f t="shared" si="6"/>
        <v>Rendah</v>
      </c>
    </row>
    <row r="156" spans="1:8" x14ac:dyDescent="0.25">
      <c r="A156" s="43">
        <v>279</v>
      </c>
      <c r="B156" s="1" t="s">
        <v>3</v>
      </c>
      <c r="C156" s="1">
        <v>0</v>
      </c>
      <c r="D156" s="1">
        <v>192.600212</v>
      </c>
      <c r="E156" s="1" t="s">
        <v>8</v>
      </c>
      <c r="F156" s="96"/>
      <c r="G156" s="48">
        <f t="shared" si="5"/>
        <v>2.7498209905626706E-3</v>
      </c>
      <c r="H156" s="1" t="str">
        <f t="shared" si="6"/>
        <v>Rendah</v>
      </c>
    </row>
    <row r="157" spans="1:8" x14ac:dyDescent="0.25">
      <c r="A157" s="43">
        <v>280</v>
      </c>
      <c r="B157" s="1" t="s">
        <v>3</v>
      </c>
      <c r="C157" s="1">
        <v>0</v>
      </c>
      <c r="D157" s="1">
        <v>165.368414</v>
      </c>
      <c r="E157" s="1" t="s">
        <v>8</v>
      </c>
      <c r="F157" s="96"/>
      <c r="G157" s="48">
        <f t="shared" ref="G157:G167" si="7">D157/F$92</f>
        <v>2.3610230293685127E-3</v>
      </c>
      <c r="H157" s="1" t="str">
        <f t="shared" si="6"/>
        <v>Rendah</v>
      </c>
    </row>
    <row r="158" spans="1:8" x14ac:dyDescent="0.25">
      <c r="A158" s="43">
        <v>281</v>
      </c>
      <c r="B158" s="1" t="s">
        <v>3</v>
      </c>
      <c r="C158" s="1">
        <v>0</v>
      </c>
      <c r="D158" s="1">
        <v>31.537081000000001</v>
      </c>
      <c r="E158" s="1" t="s">
        <v>8</v>
      </c>
      <c r="F158" s="96"/>
      <c r="G158" s="48">
        <f t="shared" si="7"/>
        <v>4.502660013420711E-4</v>
      </c>
      <c r="H158" s="1" t="str">
        <f t="shared" si="6"/>
        <v>Rendah</v>
      </c>
    </row>
    <row r="159" spans="1:8" x14ac:dyDescent="0.25">
      <c r="A159" s="43">
        <v>282</v>
      </c>
      <c r="B159" s="1" t="s">
        <v>3</v>
      </c>
      <c r="C159" s="1">
        <v>0</v>
      </c>
      <c r="D159" s="1">
        <v>320.095776</v>
      </c>
      <c r="E159" s="1" t="s">
        <v>8</v>
      </c>
      <c r="F159" s="96"/>
      <c r="G159" s="48">
        <f t="shared" si="7"/>
        <v>4.5701200154195402E-3</v>
      </c>
      <c r="H159" s="1" t="str">
        <f t="shared" si="6"/>
        <v>Rendah</v>
      </c>
    </row>
    <row r="160" spans="1:8" x14ac:dyDescent="0.25">
      <c r="A160" s="43">
        <v>283</v>
      </c>
      <c r="B160" s="1" t="s">
        <v>3</v>
      </c>
      <c r="C160" s="1">
        <v>0</v>
      </c>
      <c r="D160" s="1">
        <v>62.493825000000001</v>
      </c>
      <c r="E160" s="1" t="s">
        <v>8</v>
      </c>
      <c r="F160" s="96"/>
      <c r="G160" s="48">
        <f t="shared" si="7"/>
        <v>8.9224632715123999E-4</v>
      </c>
      <c r="H160" s="1" t="str">
        <f t="shared" si="6"/>
        <v>Rendah</v>
      </c>
    </row>
    <row r="161" spans="1:8" x14ac:dyDescent="0.25">
      <c r="A161" s="43">
        <v>284</v>
      </c>
      <c r="B161" s="1" t="s">
        <v>3</v>
      </c>
      <c r="C161" s="1">
        <v>0</v>
      </c>
      <c r="D161" s="1">
        <v>264.97658799999999</v>
      </c>
      <c r="E161" s="1" t="s">
        <v>8</v>
      </c>
      <c r="F161" s="96"/>
      <c r="G161" s="48">
        <f t="shared" si="7"/>
        <v>3.7831639753858454E-3</v>
      </c>
      <c r="H161" s="1" t="str">
        <f t="shared" si="6"/>
        <v>Rendah</v>
      </c>
    </row>
    <row r="162" spans="1:8" x14ac:dyDescent="0.25">
      <c r="A162" s="43">
        <v>285</v>
      </c>
      <c r="B162" s="1" t="s">
        <v>3</v>
      </c>
      <c r="C162" s="1">
        <v>0</v>
      </c>
      <c r="D162" s="1">
        <v>218.25760500000001</v>
      </c>
      <c r="E162" s="1" t="s">
        <v>8</v>
      </c>
      <c r="F162" s="96"/>
      <c r="G162" s="48">
        <f t="shared" si="7"/>
        <v>3.1161406176382408E-3</v>
      </c>
      <c r="H162" s="1" t="str">
        <f t="shared" si="6"/>
        <v>Rendah</v>
      </c>
    </row>
    <row r="163" spans="1:8" x14ac:dyDescent="0.25">
      <c r="A163" s="43">
        <v>286</v>
      </c>
      <c r="B163" s="1" t="s">
        <v>3</v>
      </c>
      <c r="C163" s="1">
        <v>0</v>
      </c>
      <c r="D163" s="1">
        <v>85.45044</v>
      </c>
      <c r="E163" s="1" t="s">
        <v>8</v>
      </c>
      <c r="F163" s="96"/>
      <c r="G163" s="48">
        <f t="shared" si="7"/>
        <v>1.2200059964877716E-3</v>
      </c>
      <c r="H163" s="1" t="str">
        <f t="shared" si="6"/>
        <v>Rendah</v>
      </c>
    </row>
    <row r="164" spans="1:8" x14ac:dyDescent="0.25">
      <c r="A164" s="43">
        <v>287</v>
      </c>
      <c r="B164" s="1" t="s">
        <v>3</v>
      </c>
      <c r="C164" s="1">
        <v>0</v>
      </c>
      <c r="D164" s="1">
        <v>192.53510700000001</v>
      </c>
      <c r="E164" s="1" t="s">
        <v>8</v>
      </c>
      <c r="F164" s="96"/>
      <c r="G164" s="48">
        <f t="shared" si="7"/>
        <v>2.748891463571337E-3</v>
      </c>
      <c r="H164" s="1" t="str">
        <f t="shared" si="6"/>
        <v>Rendah</v>
      </c>
    </row>
    <row r="165" spans="1:8" x14ac:dyDescent="0.25">
      <c r="A165" s="43">
        <v>288</v>
      </c>
      <c r="B165" s="1" t="s">
        <v>3</v>
      </c>
      <c r="C165" s="1">
        <v>0</v>
      </c>
      <c r="D165" s="1">
        <v>62.791344000000002</v>
      </c>
      <c r="E165" s="1" t="s">
        <v>8</v>
      </c>
      <c r="F165" s="96"/>
      <c r="G165" s="48">
        <f t="shared" si="7"/>
        <v>8.9649411059236736E-4</v>
      </c>
      <c r="H165" s="1" t="str">
        <f t="shared" si="6"/>
        <v>Rendah</v>
      </c>
    </row>
    <row r="166" spans="1:8" x14ac:dyDescent="0.25">
      <c r="A166" s="43">
        <v>289</v>
      </c>
      <c r="B166" s="1" t="s">
        <v>3</v>
      </c>
      <c r="C166" s="1">
        <v>0</v>
      </c>
      <c r="D166" s="1">
        <v>199.49187499999999</v>
      </c>
      <c r="E166" s="1" t="s">
        <v>8</v>
      </c>
      <c r="F166" s="96"/>
      <c r="G166" s="48">
        <f t="shared" si="7"/>
        <v>2.8482156879541982E-3</v>
      </c>
      <c r="H166" s="1" t="str">
        <f t="shared" si="6"/>
        <v>Rendah</v>
      </c>
    </row>
    <row r="167" spans="1:8" x14ac:dyDescent="0.25">
      <c r="A167" s="43">
        <v>290</v>
      </c>
      <c r="B167" s="1" t="s">
        <v>3</v>
      </c>
      <c r="C167" s="1">
        <v>0</v>
      </c>
      <c r="D167" s="1">
        <v>672.98801700000001</v>
      </c>
      <c r="E167" s="1" t="s">
        <v>8</v>
      </c>
      <c r="F167" s="96"/>
      <c r="G167" s="48">
        <f t="shared" si="7"/>
        <v>9.608486700646764E-3</v>
      </c>
      <c r="H167" s="1" t="str">
        <f t="shared" si="6"/>
        <v>Rendah</v>
      </c>
    </row>
    <row r="168" spans="1:8" x14ac:dyDescent="0.25">
      <c r="A168" s="1">
        <v>295</v>
      </c>
      <c r="B168" s="1" t="s">
        <v>3</v>
      </c>
      <c r="C168" s="1">
        <v>0</v>
      </c>
      <c r="D168" s="1">
        <v>250.34527299999999</v>
      </c>
      <c r="E168" s="1" t="s">
        <v>8</v>
      </c>
      <c r="F168" s="97">
        <v>25061</v>
      </c>
      <c r="G168" s="48">
        <f>D168/F$168</f>
        <v>9.9894366944655033E-3</v>
      </c>
      <c r="H168" s="1" t="str">
        <f t="shared" si="6"/>
        <v>Rendah</v>
      </c>
    </row>
    <row r="169" spans="1:8" x14ac:dyDescent="0.25">
      <c r="A169" s="1">
        <v>296</v>
      </c>
      <c r="B169" s="1" t="s">
        <v>3</v>
      </c>
      <c r="C169" s="1">
        <v>0</v>
      </c>
      <c r="D169" s="1">
        <v>267.085128</v>
      </c>
      <c r="E169" s="1" t="s">
        <v>8</v>
      </c>
      <c r="F169" s="97"/>
      <c r="G169" s="48">
        <f t="shared" ref="G169:G228" si="8">D169/F$168</f>
        <v>1.0657401061410159E-2</v>
      </c>
      <c r="H169" s="1" t="str">
        <f t="shared" si="6"/>
        <v>Rendah</v>
      </c>
    </row>
    <row r="170" spans="1:8" x14ac:dyDescent="0.25">
      <c r="A170" s="1">
        <v>297</v>
      </c>
      <c r="B170" s="1" t="s">
        <v>3</v>
      </c>
      <c r="C170" s="1">
        <v>0</v>
      </c>
      <c r="D170" s="1">
        <v>321.45246600000002</v>
      </c>
      <c r="E170" s="1" t="s">
        <v>8</v>
      </c>
      <c r="F170" s="97"/>
      <c r="G170" s="48">
        <f t="shared" si="8"/>
        <v>1.2826801244962292E-2</v>
      </c>
      <c r="H170" s="1" t="str">
        <f t="shared" si="6"/>
        <v>Sedang</v>
      </c>
    </row>
    <row r="171" spans="1:8" x14ac:dyDescent="0.25">
      <c r="A171" s="1">
        <v>299</v>
      </c>
      <c r="B171" s="1" t="s">
        <v>3</v>
      </c>
      <c r="C171" s="1">
        <v>0</v>
      </c>
      <c r="D171" s="1">
        <v>397.10120899999998</v>
      </c>
      <c r="E171" s="1" t="s">
        <v>8</v>
      </c>
      <c r="F171" s="97"/>
      <c r="G171" s="48">
        <f t="shared" si="8"/>
        <v>1.5845385619089422E-2</v>
      </c>
      <c r="H171" s="1" t="str">
        <f t="shared" si="6"/>
        <v>Sedang</v>
      </c>
    </row>
    <row r="172" spans="1:8" x14ac:dyDescent="0.25">
      <c r="A172" s="1">
        <v>302</v>
      </c>
      <c r="B172" s="1" t="s">
        <v>3</v>
      </c>
      <c r="C172" s="1">
        <v>0</v>
      </c>
      <c r="D172" s="1">
        <v>154.43579299999999</v>
      </c>
      <c r="E172" s="1" t="s">
        <v>8</v>
      </c>
      <c r="F172" s="97"/>
      <c r="G172" s="48">
        <f t="shared" si="8"/>
        <v>6.1623954750409E-3</v>
      </c>
      <c r="H172" s="1" t="str">
        <f t="shared" si="6"/>
        <v>Rendah</v>
      </c>
    </row>
    <row r="173" spans="1:8" x14ac:dyDescent="0.25">
      <c r="A173" s="1">
        <v>304</v>
      </c>
      <c r="B173" s="1" t="s">
        <v>3</v>
      </c>
      <c r="C173" s="1">
        <v>0</v>
      </c>
      <c r="D173" s="1">
        <v>164.80627699999999</v>
      </c>
      <c r="E173" s="1" t="s">
        <v>8</v>
      </c>
      <c r="F173" s="97"/>
      <c r="G173" s="48">
        <f t="shared" si="8"/>
        <v>6.576205139459718E-3</v>
      </c>
      <c r="H173" s="1" t="str">
        <f t="shared" si="6"/>
        <v>Rendah</v>
      </c>
    </row>
    <row r="174" spans="1:8" x14ac:dyDescent="0.25">
      <c r="A174" s="1">
        <v>308</v>
      </c>
      <c r="B174" s="1" t="s">
        <v>3</v>
      </c>
      <c r="C174" s="1">
        <v>0</v>
      </c>
      <c r="D174" s="1">
        <v>128.47808000000001</v>
      </c>
      <c r="E174" s="1" t="s">
        <v>8</v>
      </c>
      <c r="F174" s="97"/>
      <c r="G174" s="48">
        <f t="shared" si="8"/>
        <v>5.1266142612026661E-3</v>
      </c>
      <c r="H174" s="1" t="str">
        <f t="shared" si="6"/>
        <v>Rendah</v>
      </c>
    </row>
    <row r="175" spans="1:8" x14ac:dyDescent="0.25">
      <c r="A175" s="1">
        <v>309</v>
      </c>
      <c r="B175" s="1" t="s">
        <v>3</v>
      </c>
      <c r="C175" s="1">
        <v>0</v>
      </c>
      <c r="D175" s="1">
        <v>168.02264</v>
      </c>
      <c r="E175" s="1" t="s">
        <v>8</v>
      </c>
      <c r="F175" s="97"/>
      <c r="G175" s="48">
        <f t="shared" si="8"/>
        <v>6.704546506524081E-3</v>
      </c>
      <c r="H175" s="1" t="str">
        <f t="shared" si="6"/>
        <v>Rendah</v>
      </c>
    </row>
    <row r="176" spans="1:8" x14ac:dyDescent="0.25">
      <c r="A176" s="1">
        <v>310</v>
      </c>
      <c r="B176" s="1" t="s">
        <v>3</v>
      </c>
      <c r="C176" s="1">
        <v>0</v>
      </c>
      <c r="D176" s="1">
        <v>304.65975800000001</v>
      </c>
      <c r="E176" s="1" t="s">
        <v>8</v>
      </c>
      <c r="F176" s="97"/>
      <c r="G176" s="48">
        <f t="shared" si="8"/>
        <v>1.2156727903914449E-2</v>
      </c>
      <c r="H176" s="1" t="str">
        <f t="shared" si="6"/>
        <v>Sedang</v>
      </c>
    </row>
    <row r="177" spans="1:8" x14ac:dyDescent="0.25">
      <c r="A177" s="1">
        <v>311</v>
      </c>
      <c r="B177" s="1" t="s">
        <v>3</v>
      </c>
      <c r="C177" s="1">
        <v>0</v>
      </c>
      <c r="D177" s="1">
        <v>172.943264</v>
      </c>
      <c r="E177" s="1" t="s">
        <v>8</v>
      </c>
      <c r="F177" s="97"/>
      <c r="G177" s="48">
        <f t="shared" si="8"/>
        <v>6.900892382586489E-3</v>
      </c>
      <c r="H177" s="1" t="str">
        <f t="shared" si="6"/>
        <v>Rendah</v>
      </c>
    </row>
    <row r="178" spans="1:8" x14ac:dyDescent="0.25">
      <c r="A178" s="1">
        <v>312</v>
      </c>
      <c r="B178" s="1" t="s">
        <v>3</v>
      </c>
      <c r="C178" s="1">
        <v>0</v>
      </c>
      <c r="D178" s="1">
        <v>159.01549499999999</v>
      </c>
      <c r="E178" s="1" t="s">
        <v>8</v>
      </c>
      <c r="F178" s="97"/>
      <c r="G178" s="48">
        <f t="shared" si="8"/>
        <v>6.3451376640995963E-3</v>
      </c>
      <c r="H178" s="1" t="str">
        <f t="shared" si="6"/>
        <v>Rendah</v>
      </c>
    </row>
    <row r="179" spans="1:8" x14ac:dyDescent="0.25">
      <c r="A179" s="1">
        <v>313</v>
      </c>
      <c r="B179" s="1" t="s">
        <v>3</v>
      </c>
      <c r="C179" s="1">
        <v>0</v>
      </c>
      <c r="D179" s="1">
        <v>359.96375799999998</v>
      </c>
      <c r="E179" s="1" t="s">
        <v>8</v>
      </c>
      <c r="F179" s="97"/>
      <c r="G179" s="48">
        <f t="shared" si="8"/>
        <v>1.4363503371772874E-2</v>
      </c>
      <c r="H179" s="1" t="str">
        <f t="shared" si="6"/>
        <v>Sedang</v>
      </c>
    </row>
    <row r="180" spans="1:8" x14ac:dyDescent="0.25">
      <c r="A180" s="1">
        <v>314</v>
      </c>
      <c r="B180" s="1" t="s">
        <v>3</v>
      </c>
      <c r="C180" s="1">
        <v>0</v>
      </c>
      <c r="D180" s="1">
        <v>184.07714899999999</v>
      </c>
      <c r="E180" s="1" t="s">
        <v>8</v>
      </c>
      <c r="F180" s="97"/>
      <c r="G180" s="48">
        <f t="shared" si="8"/>
        <v>7.3451637604245636E-3</v>
      </c>
      <c r="H180" s="1" t="str">
        <f t="shared" si="6"/>
        <v>Rendah</v>
      </c>
    </row>
    <row r="181" spans="1:8" x14ac:dyDescent="0.25">
      <c r="A181" s="1">
        <v>315</v>
      </c>
      <c r="B181" s="1" t="s">
        <v>3</v>
      </c>
      <c r="C181" s="1">
        <v>0</v>
      </c>
      <c r="D181" s="1">
        <v>379.85381999999998</v>
      </c>
      <c r="E181" s="1" t="s">
        <v>8</v>
      </c>
      <c r="F181" s="97"/>
      <c r="G181" s="48">
        <f t="shared" si="8"/>
        <v>1.5157169306891184E-2</v>
      </c>
      <c r="H181" s="1" t="str">
        <f t="shared" si="6"/>
        <v>Sedang</v>
      </c>
    </row>
    <row r="182" spans="1:8" x14ac:dyDescent="0.25">
      <c r="A182" s="1">
        <v>316</v>
      </c>
      <c r="B182" s="1" t="s">
        <v>3</v>
      </c>
      <c r="C182" s="1">
        <v>0</v>
      </c>
      <c r="D182" s="1">
        <v>212.82279600000001</v>
      </c>
      <c r="E182" s="1" t="s">
        <v>8</v>
      </c>
      <c r="F182" s="97"/>
      <c r="G182" s="48">
        <f t="shared" si="8"/>
        <v>8.4921908942181077E-3</v>
      </c>
      <c r="H182" s="1" t="str">
        <f t="shared" si="6"/>
        <v>Rendah</v>
      </c>
    </row>
    <row r="183" spans="1:8" x14ac:dyDescent="0.25">
      <c r="A183" s="1">
        <v>317</v>
      </c>
      <c r="B183" s="1" t="s">
        <v>3</v>
      </c>
      <c r="C183" s="1">
        <v>0</v>
      </c>
      <c r="D183" s="1">
        <v>298.805971</v>
      </c>
      <c r="E183" s="1" t="s">
        <v>8</v>
      </c>
      <c r="F183" s="97"/>
      <c r="G183" s="48">
        <f t="shared" si="8"/>
        <v>1.1923146362874585E-2</v>
      </c>
      <c r="H183" s="1" t="str">
        <f t="shared" si="6"/>
        <v>Sedang</v>
      </c>
    </row>
    <row r="184" spans="1:8" x14ac:dyDescent="0.25">
      <c r="A184" s="1">
        <v>318</v>
      </c>
      <c r="B184" s="1" t="s">
        <v>3</v>
      </c>
      <c r="C184" s="1">
        <v>0</v>
      </c>
      <c r="D184" s="1">
        <v>292.10407900000001</v>
      </c>
      <c r="E184" s="1" t="s">
        <v>8</v>
      </c>
      <c r="F184" s="97"/>
      <c r="G184" s="48">
        <f t="shared" si="8"/>
        <v>1.1655723195403216E-2</v>
      </c>
      <c r="H184" s="1" t="str">
        <f t="shared" si="6"/>
        <v>Sedang</v>
      </c>
    </row>
    <row r="185" spans="1:8" x14ac:dyDescent="0.25">
      <c r="A185" s="1">
        <v>319</v>
      </c>
      <c r="B185" s="1" t="s">
        <v>3</v>
      </c>
      <c r="C185" s="1">
        <v>0</v>
      </c>
      <c r="D185" s="1">
        <v>474.383509</v>
      </c>
      <c r="E185" s="1" t="s">
        <v>8</v>
      </c>
      <c r="F185" s="97"/>
      <c r="G185" s="48">
        <f t="shared" si="8"/>
        <v>1.8929153226128249E-2</v>
      </c>
      <c r="H185" s="1" t="str">
        <f t="shared" si="6"/>
        <v>Sedang</v>
      </c>
    </row>
    <row r="186" spans="1:8" x14ac:dyDescent="0.25">
      <c r="A186" s="1">
        <v>320</v>
      </c>
      <c r="B186" s="1" t="s">
        <v>3</v>
      </c>
      <c r="C186" s="1">
        <v>0</v>
      </c>
      <c r="D186" s="1">
        <v>331.75469600000002</v>
      </c>
      <c r="E186" s="1" t="s">
        <v>8</v>
      </c>
      <c r="F186" s="97"/>
      <c r="G186" s="48">
        <f t="shared" si="8"/>
        <v>1.3237887394756795E-2</v>
      </c>
      <c r="H186" s="1" t="str">
        <f t="shared" si="6"/>
        <v>Sedang</v>
      </c>
    </row>
    <row r="187" spans="1:8" x14ac:dyDescent="0.25">
      <c r="A187" s="1">
        <v>321</v>
      </c>
      <c r="B187" s="1" t="s">
        <v>3</v>
      </c>
      <c r="C187" s="1">
        <v>0</v>
      </c>
      <c r="D187" s="1">
        <v>539.94563600000004</v>
      </c>
      <c r="E187" s="1" t="s">
        <v>8</v>
      </c>
      <c r="F187" s="97"/>
      <c r="G187" s="48">
        <f t="shared" si="8"/>
        <v>2.1545255017756674E-2</v>
      </c>
      <c r="H187" s="1" t="str">
        <f t="shared" si="6"/>
        <v>Sedang</v>
      </c>
    </row>
    <row r="188" spans="1:8" x14ac:dyDescent="0.25">
      <c r="A188" s="1">
        <v>322</v>
      </c>
      <c r="B188" s="1" t="s">
        <v>3</v>
      </c>
      <c r="C188" s="1">
        <v>0</v>
      </c>
      <c r="D188" s="1">
        <v>148.954431</v>
      </c>
      <c r="E188" s="1" t="s">
        <v>8</v>
      </c>
      <c r="F188" s="97"/>
      <c r="G188" s="48">
        <f t="shared" si="8"/>
        <v>5.9436746737959378E-3</v>
      </c>
      <c r="H188" s="1" t="str">
        <f t="shared" si="6"/>
        <v>Rendah</v>
      </c>
    </row>
    <row r="189" spans="1:8" x14ac:dyDescent="0.25">
      <c r="A189" s="1">
        <v>323</v>
      </c>
      <c r="B189" s="1" t="s">
        <v>3</v>
      </c>
      <c r="C189" s="1">
        <v>0</v>
      </c>
      <c r="D189" s="1">
        <v>341.87316399999997</v>
      </c>
      <c r="E189" s="1" t="s">
        <v>8</v>
      </c>
      <c r="F189" s="97"/>
      <c r="G189" s="48">
        <f t="shared" si="8"/>
        <v>1.3641640956067194E-2</v>
      </c>
      <c r="H189" s="1" t="str">
        <f t="shared" si="6"/>
        <v>Sedang</v>
      </c>
    </row>
    <row r="190" spans="1:8" x14ac:dyDescent="0.25">
      <c r="A190" s="1">
        <v>324</v>
      </c>
      <c r="B190" s="1" t="s">
        <v>3</v>
      </c>
      <c r="C190" s="1">
        <v>0</v>
      </c>
      <c r="D190" s="1">
        <v>218.98985300000001</v>
      </c>
      <c r="E190" s="1" t="s">
        <v>8</v>
      </c>
      <c r="F190" s="97"/>
      <c r="G190" s="48">
        <f t="shared" si="8"/>
        <v>8.7382727345277529E-3</v>
      </c>
      <c r="H190" s="1" t="str">
        <f t="shared" si="6"/>
        <v>Rendah</v>
      </c>
    </row>
    <row r="191" spans="1:8" x14ac:dyDescent="0.25">
      <c r="A191" s="1">
        <v>325</v>
      </c>
      <c r="B191" s="1" t="s">
        <v>3</v>
      </c>
      <c r="C191" s="1">
        <v>0</v>
      </c>
      <c r="D191" s="1">
        <v>219.48128600000001</v>
      </c>
      <c r="E191" s="1" t="s">
        <v>8</v>
      </c>
      <c r="F191" s="97"/>
      <c r="G191" s="48">
        <f t="shared" si="8"/>
        <v>8.7578822074139105E-3</v>
      </c>
      <c r="H191" s="1" t="str">
        <f t="shared" si="6"/>
        <v>Rendah</v>
      </c>
    </row>
    <row r="192" spans="1:8" x14ac:dyDescent="0.25">
      <c r="A192" s="1">
        <v>326</v>
      </c>
      <c r="B192" s="1" t="s">
        <v>3</v>
      </c>
      <c r="C192" s="1">
        <v>0</v>
      </c>
      <c r="D192" s="1">
        <v>598.41349500000001</v>
      </c>
      <c r="E192" s="1" t="s">
        <v>8</v>
      </c>
      <c r="F192" s="97"/>
      <c r="G192" s="48">
        <f t="shared" si="8"/>
        <v>2.3878276804596785E-2</v>
      </c>
      <c r="H192" s="1" t="str">
        <f t="shared" si="6"/>
        <v>Tinggi</v>
      </c>
    </row>
    <row r="193" spans="1:8" x14ac:dyDescent="0.25">
      <c r="A193" s="1">
        <v>327</v>
      </c>
      <c r="B193" s="1" t="s">
        <v>3</v>
      </c>
      <c r="C193" s="1">
        <v>0</v>
      </c>
      <c r="D193" s="1">
        <v>687.09534799999994</v>
      </c>
      <c r="E193" s="1" t="s">
        <v>8</v>
      </c>
      <c r="F193" s="97"/>
      <c r="G193" s="48">
        <f t="shared" si="8"/>
        <v>2.7416916643390125E-2</v>
      </c>
      <c r="H193" s="1" t="str">
        <f t="shared" si="6"/>
        <v>Tinggi</v>
      </c>
    </row>
    <row r="194" spans="1:8" x14ac:dyDescent="0.25">
      <c r="A194" s="1">
        <v>328</v>
      </c>
      <c r="B194" s="1" t="s">
        <v>3</v>
      </c>
      <c r="C194" s="1">
        <v>0</v>
      </c>
      <c r="D194" s="1">
        <v>321.06049999999999</v>
      </c>
      <c r="E194" s="1" t="s">
        <v>8</v>
      </c>
      <c r="F194" s="97"/>
      <c r="G194" s="48">
        <f t="shared" si="8"/>
        <v>1.2811160767726747E-2</v>
      </c>
      <c r="H194" s="1" t="str">
        <f t="shared" si="6"/>
        <v>Sedang</v>
      </c>
    </row>
    <row r="195" spans="1:8" x14ac:dyDescent="0.25">
      <c r="A195" s="1">
        <v>329</v>
      </c>
      <c r="B195" s="1" t="s">
        <v>3</v>
      </c>
      <c r="C195" s="1">
        <v>0</v>
      </c>
      <c r="D195" s="1">
        <v>175.630392</v>
      </c>
      <c r="E195" s="1" t="s">
        <v>8</v>
      </c>
      <c r="F195" s="97"/>
      <c r="G195" s="48">
        <f t="shared" si="8"/>
        <v>7.0081158772594869E-3</v>
      </c>
      <c r="H195" s="1" t="str">
        <f t="shared" si="6"/>
        <v>Rendah</v>
      </c>
    </row>
    <row r="196" spans="1:8" x14ac:dyDescent="0.25">
      <c r="A196" s="1">
        <v>330</v>
      </c>
      <c r="B196" s="1" t="s">
        <v>3</v>
      </c>
      <c r="C196" s="1">
        <v>0</v>
      </c>
      <c r="D196" s="1">
        <v>212.336614</v>
      </c>
      <c r="E196" s="1" t="s">
        <v>8</v>
      </c>
      <c r="F196" s="97"/>
      <c r="G196" s="48">
        <f t="shared" si="8"/>
        <v>8.4727909500818006E-3</v>
      </c>
      <c r="H196" s="1" t="str">
        <f t="shared" si="6"/>
        <v>Rendah</v>
      </c>
    </row>
    <row r="197" spans="1:8" x14ac:dyDescent="0.25">
      <c r="A197" s="1">
        <v>331</v>
      </c>
      <c r="B197" s="1" t="s">
        <v>3</v>
      </c>
      <c r="C197" s="1">
        <v>0</v>
      </c>
      <c r="D197" s="1">
        <v>447.90546499999999</v>
      </c>
      <c r="E197" s="1" t="s">
        <v>8</v>
      </c>
      <c r="F197" s="97"/>
      <c r="G197" s="48">
        <f t="shared" si="8"/>
        <v>1.7872609432983518E-2</v>
      </c>
      <c r="H197" s="1" t="str">
        <f t="shared" si="6"/>
        <v>Sedang</v>
      </c>
    </row>
    <row r="198" spans="1:8" x14ac:dyDescent="0.25">
      <c r="A198" s="1">
        <v>332</v>
      </c>
      <c r="B198" s="1" t="s">
        <v>3</v>
      </c>
      <c r="C198" s="1">
        <v>0</v>
      </c>
      <c r="D198" s="1">
        <v>194.51903799999999</v>
      </c>
      <c r="E198" s="1" t="s">
        <v>8</v>
      </c>
      <c r="F198" s="97"/>
      <c r="G198" s="48">
        <f t="shared" si="8"/>
        <v>7.7618226726786635E-3</v>
      </c>
      <c r="H198" s="1" t="str">
        <f t="shared" si="6"/>
        <v>Rendah</v>
      </c>
    </row>
    <row r="199" spans="1:8" x14ac:dyDescent="0.25">
      <c r="A199" s="1">
        <v>333</v>
      </c>
      <c r="B199" s="1" t="s">
        <v>3</v>
      </c>
      <c r="C199" s="1">
        <v>0</v>
      </c>
      <c r="D199" s="1">
        <v>196.747985</v>
      </c>
      <c r="E199" s="1" t="s">
        <v>8</v>
      </c>
      <c r="F199" s="97"/>
      <c r="G199" s="48">
        <f t="shared" si="8"/>
        <v>7.8507635369697935E-3</v>
      </c>
      <c r="H199" s="1" t="str">
        <f t="shared" si="6"/>
        <v>Rendah</v>
      </c>
    </row>
    <row r="200" spans="1:8" x14ac:dyDescent="0.25">
      <c r="A200" s="1">
        <v>334</v>
      </c>
      <c r="B200" s="1" t="s">
        <v>3</v>
      </c>
      <c r="C200" s="1">
        <v>0</v>
      </c>
      <c r="D200" s="1">
        <v>358.67742299999998</v>
      </c>
      <c r="E200" s="1" t="s">
        <v>8</v>
      </c>
      <c r="F200" s="97"/>
      <c r="G200" s="48">
        <f t="shared" si="8"/>
        <v>1.4312175212481544E-2</v>
      </c>
      <c r="H200" s="1" t="str">
        <f t="shared" si="6"/>
        <v>Sedang</v>
      </c>
    </row>
    <row r="201" spans="1:8" x14ac:dyDescent="0.25">
      <c r="A201" s="1">
        <v>335</v>
      </c>
      <c r="B201" s="1" t="s">
        <v>3</v>
      </c>
      <c r="C201" s="1">
        <v>0</v>
      </c>
      <c r="D201" s="1">
        <v>298.62080900000001</v>
      </c>
      <c r="E201" s="1" t="s">
        <v>8</v>
      </c>
      <c r="F201" s="97"/>
      <c r="G201" s="48">
        <f t="shared" si="8"/>
        <v>1.1915757910697898E-2</v>
      </c>
      <c r="H201" s="1" t="str">
        <f t="shared" si="6"/>
        <v>Sedang</v>
      </c>
    </row>
    <row r="202" spans="1:8" x14ac:dyDescent="0.25">
      <c r="A202" s="1">
        <v>336</v>
      </c>
      <c r="B202" s="1" t="s">
        <v>3</v>
      </c>
      <c r="C202" s="1">
        <v>0</v>
      </c>
      <c r="D202" s="1">
        <v>170.360094</v>
      </c>
      <c r="E202" s="1" t="s">
        <v>8</v>
      </c>
      <c r="F202" s="97"/>
      <c r="G202" s="48">
        <f t="shared" si="8"/>
        <v>6.7978170863094052E-3</v>
      </c>
      <c r="H202" s="1" t="str">
        <f t="shared" si="6"/>
        <v>Rendah</v>
      </c>
    </row>
    <row r="203" spans="1:8" x14ac:dyDescent="0.25">
      <c r="A203" s="1">
        <v>343</v>
      </c>
      <c r="B203" s="1" t="s">
        <v>3</v>
      </c>
      <c r="C203" s="1">
        <v>0</v>
      </c>
      <c r="D203" s="1">
        <v>123.90817800000001</v>
      </c>
      <c r="E203" s="1" t="s">
        <v>8</v>
      </c>
      <c r="F203" s="97"/>
      <c r="G203" s="48">
        <f t="shared" si="8"/>
        <v>4.9442631179920996E-3</v>
      </c>
      <c r="H203" s="1" t="str">
        <f t="shared" si="6"/>
        <v>Rendah</v>
      </c>
    </row>
    <row r="204" spans="1:8" x14ac:dyDescent="0.25">
      <c r="A204" s="43">
        <v>347</v>
      </c>
      <c r="B204" s="1" t="s">
        <v>3</v>
      </c>
      <c r="C204" s="1">
        <v>0</v>
      </c>
      <c r="D204" s="1">
        <v>1335.2849289999999</v>
      </c>
      <c r="E204" s="1" t="s">
        <v>8</v>
      </c>
      <c r="F204" s="98">
        <v>25556</v>
      </c>
      <c r="G204" s="48">
        <f t="shared" si="8"/>
        <v>5.3281390567016473E-2</v>
      </c>
      <c r="H204" s="1" t="str">
        <f t="shared" ref="H204:H267" si="9">IF(G204&gt;0.0226,"Tinggi",IF(AND(G204&gt;0.0113,G204&lt;0.0225),"Sedang",IF(AND(G204&gt;0,G204&lt;0.0112),"Rendah","Rendah")))</f>
        <v>Tinggi</v>
      </c>
    </row>
    <row r="205" spans="1:8" x14ac:dyDescent="0.25">
      <c r="A205" s="43">
        <v>348</v>
      </c>
      <c r="B205" s="1" t="s">
        <v>3</v>
      </c>
      <c r="C205" s="1">
        <v>0</v>
      </c>
      <c r="D205" s="1">
        <v>946.63179000000002</v>
      </c>
      <c r="E205" s="1" t="s">
        <v>8</v>
      </c>
      <c r="F205" s="98"/>
      <c r="G205" s="48">
        <f t="shared" si="8"/>
        <v>3.7773105223255256E-2</v>
      </c>
      <c r="H205" s="1" t="str">
        <f t="shared" si="9"/>
        <v>Tinggi</v>
      </c>
    </row>
    <row r="206" spans="1:8" x14ac:dyDescent="0.25">
      <c r="A206" s="43">
        <v>349</v>
      </c>
      <c r="B206" s="1" t="s">
        <v>3</v>
      </c>
      <c r="C206" s="1">
        <v>0</v>
      </c>
      <c r="D206" s="1">
        <v>310.34588300000001</v>
      </c>
      <c r="E206" s="1" t="s">
        <v>8</v>
      </c>
      <c r="F206" s="98"/>
      <c r="G206" s="48">
        <f t="shared" si="8"/>
        <v>1.2383619288934999E-2</v>
      </c>
      <c r="H206" s="1" t="str">
        <f t="shared" si="9"/>
        <v>Sedang</v>
      </c>
    </row>
    <row r="207" spans="1:8" x14ac:dyDescent="0.25">
      <c r="A207" s="43">
        <v>350</v>
      </c>
      <c r="B207" s="1" t="s">
        <v>3</v>
      </c>
      <c r="C207" s="1">
        <v>0</v>
      </c>
      <c r="D207" s="1">
        <v>1233.5951669999999</v>
      </c>
      <c r="E207" s="1" t="s">
        <v>8</v>
      </c>
      <c r="F207" s="98"/>
      <c r="G207" s="48">
        <f t="shared" si="8"/>
        <v>4.922370084992618E-2</v>
      </c>
      <c r="H207" s="1" t="str">
        <f t="shared" si="9"/>
        <v>Tinggi</v>
      </c>
    </row>
    <row r="208" spans="1:8" x14ac:dyDescent="0.25">
      <c r="A208" s="43">
        <v>351</v>
      </c>
      <c r="B208" s="1" t="s">
        <v>3</v>
      </c>
      <c r="C208" s="1">
        <v>0</v>
      </c>
      <c r="D208" s="1">
        <v>1270.443849</v>
      </c>
      <c r="E208" s="1" t="s">
        <v>8</v>
      </c>
      <c r="F208" s="98"/>
      <c r="G208" s="48">
        <f t="shared" si="8"/>
        <v>5.0694060452495908E-2</v>
      </c>
      <c r="H208" s="1" t="str">
        <f t="shared" si="9"/>
        <v>Tinggi</v>
      </c>
    </row>
    <row r="209" spans="1:8" x14ac:dyDescent="0.25">
      <c r="A209" s="43">
        <v>352</v>
      </c>
      <c r="B209" s="1" t="s">
        <v>3</v>
      </c>
      <c r="C209" s="1">
        <v>0</v>
      </c>
      <c r="D209" s="1">
        <v>423.81672200000003</v>
      </c>
      <c r="E209" s="1" t="s">
        <v>8</v>
      </c>
      <c r="F209" s="98"/>
      <c r="G209" s="48">
        <f t="shared" si="8"/>
        <v>1.6911405051673916E-2</v>
      </c>
      <c r="H209" s="1" t="str">
        <f t="shared" si="9"/>
        <v>Sedang</v>
      </c>
    </row>
    <row r="210" spans="1:8" x14ac:dyDescent="0.25">
      <c r="A210" s="43">
        <v>353</v>
      </c>
      <c r="B210" s="1" t="s">
        <v>3</v>
      </c>
      <c r="C210" s="1">
        <v>0</v>
      </c>
      <c r="D210" s="1">
        <v>181.38197099999999</v>
      </c>
      <c r="E210" s="1" t="s">
        <v>8</v>
      </c>
      <c r="F210" s="98"/>
      <c r="G210" s="48">
        <f t="shared" si="8"/>
        <v>7.2376190495191733E-3</v>
      </c>
      <c r="H210" s="1" t="str">
        <f t="shared" si="9"/>
        <v>Rendah</v>
      </c>
    </row>
    <row r="211" spans="1:8" x14ac:dyDescent="0.25">
      <c r="A211" s="43">
        <v>354</v>
      </c>
      <c r="B211" s="1" t="s">
        <v>3</v>
      </c>
      <c r="C211" s="1">
        <v>0</v>
      </c>
      <c r="D211" s="1">
        <v>1115.46237</v>
      </c>
      <c r="E211" s="1" t="s">
        <v>8</v>
      </c>
      <c r="F211" s="98"/>
      <c r="G211" s="48">
        <f t="shared" si="8"/>
        <v>4.4509890666773071E-2</v>
      </c>
      <c r="H211" s="1" t="str">
        <f t="shared" si="9"/>
        <v>Tinggi</v>
      </c>
    </row>
    <row r="212" spans="1:8" x14ac:dyDescent="0.25">
      <c r="A212" s="43">
        <v>355</v>
      </c>
      <c r="B212" s="1" t="s">
        <v>3</v>
      </c>
      <c r="C212" s="1">
        <v>0</v>
      </c>
      <c r="D212" s="1">
        <v>119.410381</v>
      </c>
      <c r="E212" s="1" t="s">
        <v>8</v>
      </c>
      <c r="F212" s="98"/>
      <c r="G212" s="48">
        <f t="shared" si="8"/>
        <v>4.76478915446311E-3</v>
      </c>
      <c r="H212" s="1" t="str">
        <f t="shared" si="9"/>
        <v>Rendah</v>
      </c>
    </row>
    <row r="213" spans="1:8" x14ac:dyDescent="0.25">
      <c r="A213" s="43">
        <v>356</v>
      </c>
      <c r="B213" s="1" t="s">
        <v>3</v>
      </c>
      <c r="C213" s="1">
        <v>0</v>
      </c>
      <c r="D213" s="1">
        <v>314.97038800000001</v>
      </c>
      <c r="E213" s="1" t="s">
        <v>8</v>
      </c>
      <c r="F213" s="98"/>
      <c r="G213" s="48">
        <f t="shared" si="8"/>
        <v>1.2568149235864492E-2</v>
      </c>
      <c r="H213" s="1" t="str">
        <f t="shared" si="9"/>
        <v>Sedang</v>
      </c>
    </row>
    <row r="214" spans="1:8" x14ac:dyDescent="0.25">
      <c r="A214" s="43">
        <v>357</v>
      </c>
      <c r="B214" s="1" t="s">
        <v>3</v>
      </c>
      <c r="C214" s="1">
        <v>0</v>
      </c>
      <c r="D214" s="1">
        <v>160.39598599999999</v>
      </c>
      <c r="E214" s="1" t="s">
        <v>8</v>
      </c>
      <c r="F214" s="98"/>
      <c r="G214" s="48">
        <f t="shared" si="8"/>
        <v>6.4002228961334345E-3</v>
      </c>
      <c r="H214" s="1" t="str">
        <f t="shared" si="9"/>
        <v>Rendah</v>
      </c>
    </row>
    <row r="215" spans="1:8" x14ac:dyDescent="0.25">
      <c r="A215" s="43">
        <v>358</v>
      </c>
      <c r="B215" s="1" t="s">
        <v>3</v>
      </c>
      <c r="C215" s="1">
        <v>0</v>
      </c>
      <c r="D215" s="1">
        <v>487.03474399999999</v>
      </c>
      <c r="E215" s="1" t="s">
        <v>8</v>
      </c>
      <c r="F215" s="98"/>
      <c r="G215" s="48">
        <f t="shared" si="8"/>
        <v>1.9433970871074579E-2</v>
      </c>
      <c r="H215" s="1" t="str">
        <f t="shared" si="9"/>
        <v>Sedang</v>
      </c>
    </row>
    <row r="216" spans="1:8" x14ac:dyDescent="0.25">
      <c r="A216" s="43">
        <v>359</v>
      </c>
      <c r="B216" s="1" t="s">
        <v>3</v>
      </c>
      <c r="C216" s="1">
        <v>0</v>
      </c>
      <c r="D216" s="1">
        <v>395.76176400000003</v>
      </c>
      <c r="E216" s="1" t="s">
        <v>8</v>
      </c>
      <c r="F216" s="98"/>
      <c r="G216" s="48">
        <f t="shared" si="8"/>
        <v>1.5791938230717052E-2</v>
      </c>
      <c r="H216" s="1" t="str">
        <f t="shared" si="9"/>
        <v>Sedang</v>
      </c>
    </row>
    <row r="217" spans="1:8" x14ac:dyDescent="0.25">
      <c r="A217" s="43">
        <v>360</v>
      </c>
      <c r="B217" s="1" t="s">
        <v>3</v>
      </c>
      <c r="C217" s="1">
        <v>0</v>
      </c>
      <c r="D217" s="1">
        <v>296.106943</v>
      </c>
      <c r="E217" s="1" t="s">
        <v>8</v>
      </c>
      <c r="F217" s="98"/>
      <c r="G217" s="48">
        <f t="shared" si="8"/>
        <v>1.1815448026814572E-2</v>
      </c>
      <c r="H217" s="1" t="str">
        <f t="shared" si="9"/>
        <v>Sedang</v>
      </c>
    </row>
    <row r="218" spans="1:8" x14ac:dyDescent="0.25">
      <c r="A218" s="43">
        <v>361</v>
      </c>
      <c r="B218" s="1" t="s">
        <v>3</v>
      </c>
      <c r="C218" s="1">
        <v>0</v>
      </c>
      <c r="D218" s="1">
        <v>160.42258799999999</v>
      </c>
      <c r="E218" s="1" t="s">
        <v>8</v>
      </c>
      <c r="F218" s="98"/>
      <c r="G218" s="48">
        <f t="shared" si="8"/>
        <v>6.4012843860979203E-3</v>
      </c>
      <c r="H218" s="1" t="str">
        <f t="shared" si="9"/>
        <v>Rendah</v>
      </c>
    </row>
    <row r="219" spans="1:8" x14ac:dyDescent="0.25">
      <c r="A219" s="43">
        <v>362</v>
      </c>
      <c r="B219" s="1" t="s">
        <v>3</v>
      </c>
      <c r="C219" s="1">
        <v>0</v>
      </c>
      <c r="D219" s="1">
        <v>154.40219099999999</v>
      </c>
      <c r="E219" s="1" t="s">
        <v>8</v>
      </c>
      <c r="F219" s="98"/>
      <c r="G219" s="48">
        <f t="shared" si="8"/>
        <v>6.1610546666134624E-3</v>
      </c>
      <c r="H219" s="1" t="str">
        <f t="shared" si="9"/>
        <v>Rendah</v>
      </c>
    </row>
    <row r="220" spans="1:8" x14ac:dyDescent="0.25">
      <c r="A220" s="43">
        <v>363</v>
      </c>
      <c r="B220" s="1" t="s">
        <v>3</v>
      </c>
      <c r="C220" s="1">
        <v>0</v>
      </c>
      <c r="D220" s="1">
        <v>370.66606400000001</v>
      </c>
      <c r="E220" s="1" t="s">
        <v>8</v>
      </c>
      <c r="F220" s="98"/>
      <c r="G220" s="48">
        <f t="shared" si="8"/>
        <v>1.4790553609193569E-2</v>
      </c>
      <c r="H220" s="1" t="str">
        <f t="shared" si="9"/>
        <v>Sedang</v>
      </c>
    </row>
    <row r="221" spans="1:8" x14ac:dyDescent="0.25">
      <c r="A221" s="43">
        <v>364</v>
      </c>
      <c r="B221" s="1" t="s">
        <v>3</v>
      </c>
      <c r="C221" s="1">
        <v>0</v>
      </c>
      <c r="D221" s="1">
        <v>939.96043699999996</v>
      </c>
      <c r="E221" s="1" t="s">
        <v>8</v>
      </c>
      <c r="F221" s="98"/>
      <c r="G221" s="48">
        <f t="shared" si="8"/>
        <v>3.7506900642432464E-2</v>
      </c>
      <c r="H221" s="1" t="str">
        <f t="shared" si="9"/>
        <v>Tinggi</v>
      </c>
    </row>
    <row r="222" spans="1:8" x14ac:dyDescent="0.25">
      <c r="A222" s="43">
        <v>365</v>
      </c>
      <c r="B222" s="1" t="s">
        <v>3</v>
      </c>
      <c r="C222" s="1">
        <v>0</v>
      </c>
      <c r="D222" s="1">
        <v>385.23542500000002</v>
      </c>
      <c r="E222" s="1" t="s">
        <v>8</v>
      </c>
      <c r="F222" s="98"/>
      <c r="G222" s="48">
        <f t="shared" si="8"/>
        <v>1.5371909540720643E-2</v>
      </c>
      <c r="H222" s="1" t="str">
        <f t="shared" si="9"/>
        <v>Sedang</v>
      </c>
    </row>
    <row r="223" spans="1:8" x14ac:dyDescent="0.25">
      <c r="A223" s="43">
        <v>366</v>
      </c>
      <c r="B223" s="1" t="s">
        <v>3</v>
      </c>
      <c r="C223" s="1">
        <v>0</v>
      </c>
      <c r="D223" s="1">
        <v>214.75177400000001</v>
      </c>
      <c r="E223" s="1" t="s">
        <v>8</v>
      </c>
      <c r="F223" s="98"/>
      <c r="G223" s="48">
        <f t="shared" si="8"/>
        <v>8.5691622042217003E-3</v>
      </c>
      <c r="H223" s="1" t="str">
        <f t="shared" si="9"/>
        <v>Rendah</v>
      </c>
    </row>
    <row r="224" spans="1:8" x14ac:dyDescent="0.25">
      <c r="A224" s="43">
        <v>367</v>
      </c>
      <c r="B224" s="1" t="s">
        <v>3</v>
      </c>
      <c r="C224" s="1">
        <v>0</v>
      </c>
      <c r="D224" s="1">
        <v>34.587882999999998</v>
      </c>
      <c r="E224" s="1" t="s">
        <v>8</v>
      </c>
      <c r="F224" s="98"/>
      <c r="G224" s="48">
        <f t="shared" si="8"/>
        <v>1.3801477594669006E-3</v>
      </c>
      <c r="H224" s="1" t="str">
        <f t="shared" si="9"/>
        <v>Rendah</v>
      </c>
    </row>
    <row r="225" spans="1:8" x14ac:dyDescent="0.25">
      <c r="A225" s="43">
        <v>368</v>
      </c>
      <c r="B225" s="1" t="s">
        <v>3</v>
      </c>
      <c r="C225" s="1">
        <v>0</v>
      </c>
      <c r="D225" s="1">
        <v>402.95219500000002</v>
      </c>
      <c r="E225" s="1" t="s">
        <v>8</v>
      </c>
      <c r="F225" s="98"/>
      <c r="G225" s="48">
        <f t="shared" si="8"/>
        <v>1.6078855392841467E-2</v>
      </c>
      <c r="H225" s="1" t="str">
        <f t="shared" si="9"/>
        <v>Sedang</v>
      </c>
    </row>
    <row r="226" spans="1:8" x14ac:dyDescent="0.25">
      <c r="A226" s="43">
        <v>369</v>
      </c>
      <c r="B226" s="1" t="s">
        <v>3</v>
      </c>
      <c r="C226" s="1">
        <v>0</v>
      </c>
      <c r="D226" s="1">
        <v>177.11729</v>
      </c>
      <c r="E226" s="1" t="s">
        <v>8</v>
      </c>
      <c r="F226" s="98"/>
      <c r="G226" s="48">
        <f t="shared" si="8"/>
        <v>7.0674470292486332E-3</v>
      </c>
      <c r="H226" s="1" t="str">
        <f t="shared" si="9"/>
        <v>Rendah</v>
      </c>
    </row>
    <row r="227" spans="1:8" x14ac:dyDescent="0.25">
      <c r="A227" s="43">
        <v>370</v>
      </c>
      <c r="B227" s="1" t="s">
        <v>3</v>
      </c>
      <c r="C227" s="1">
        <v>0</v>
      </c>
      <c r="D227" s="1">
        <v>72.160763000000003</v>
      </c>
      <c r="E227" s="1" t="s">
        <v>8</v>
      </c>
      <c r="F227" s="98"/>
      <c r="G227" s="48">
        <f t="shared" si="8"/>
        <v>2.8794047723554529E-3</v>
      </c>
      <c r="H227" s="1" t="str">
        <f t="shared" si="9"/>
        <v>Rendah</v>
      </c>
    </row>
    <row r="228" spans="1:8" x14ac:dyDescent="0.25">
      <c r="A228" s="43">
        <v>371</v>
      </c>
      <c r="B228" s="1" t="s">
        <v>3</v>
      </c>
      <c r="C228" s="1">
        <v>0</v>
      </c>
      <c r="D228" s="1">
        <v>237.758092</v>
      </c>
      <c r="E228" s="1" t="s">
        <v>8</v>
      </c>
      <c r="F228" s="98"/>
      <c r="G228" s="48">
        <f t="shared" si="8"/>
        <v>9.4871749730657193E-3</v>
      </c>
      <c r="H228" s="1" t="str">
        <f t="shared" si="9"/>
        <v>Rendah</v>
      </c>
    </row>
    <row r="229" spans="1:8" x14ac:dyDescent="0.25">
      <c r="A229" s="43">
        <v>372</v>
      </c>
      <c r="B229" s="1" t="s">
        <v>3</v>
      </c>
      <c r="C229" s="1">
        <v>0</v>
      </c>
      <c r="D229" s="1">
        <v>291.64484800000002</v>
      </c>
      <c r="E229" s="1" t="s">
        <v>8</v>
      </c>
      <c r="F229" s="99">
        <v>4679</v>
      </c>
      <c r="G229" s="48">
        <f>D229/F$229</f>
        <v>6.2330593716606118E-2</v>
      </c>
      <c r="H229" s="1" t="str">
        <f t="shared" si="9"/>
        <v>Tinggi</v>
      </c>
    </row>
    <row r="230" spans="1:8" x14ac:dyDescent="0.25">
      <c r="A230" s="43">
        <v>373</v>
      </c>
      <c r="B230" s="1" t="s">
        <v>3</v>
      </c>
      <c r="C230" s="1">
        <v>0</v>
      </c>
      <c r="D230" s="1">
        <v>207.107269</v>
      </c>
      <c r="E230" s="1" t="s">
        <v>8</v>
      </c>
      <c r="F230" s="99"/>
      <c r="G230" s="48">
        <f t="shared" ref="G230:G239" si="10">D230/F$229</f>
        <v>4.4263147894849329E-2</v>
      </c>
      <c r="H230" s="1" t="str">
        <f t="shared" si="9"/>
        <v>Tinggi</v>
      </c>
    </row>
    <row r="231" spans="1:8" x14ac:dyDescent="0.25">
      <c r="A231" s="43">
        <v>374</v>
      </c>
      <c r="B231" s="1" t="s">
        <v>3</v>
      </c>
      <c r="C231" s="1">
        <v>0</v>
      </c>
      <c r="D231" s="1">
        <v>253.058302</v>
      </c>
      <c r="E231" s="1" t="s">
        <v>8</v>
      </c>
      <c r="F231" s="99"/>
      <c r="G231" s="48">
        <f t="shared" si="10"/>
        <v>5.4083843128873689E-2</v>
      </c>
      <c r="H231" s="1" t="str">
        <f t="shared" si="9"/>
        <v>Tinggi</v>
      </c>
    </row>
    <row r="232" spans="1:8" x14ac:dyDescent="0.25">
      <c r="A232" s="43">
        <v>375</v>
      </c>
      <c r="B232" s="1" t="s">
        <v>3</v>
      </c>
      <c r="C232" s="1">
        <v>0</v>
      </c>
      <c r="D232" s="1">
        <v>245.63221200000001</v>
      </c>
      <c r="E232" s="1" t="s">
        <v>8</v>
      </c>
      <c r="F232" s="99"/>
      <c r="G232" s="48">
        <f t="shared" si="10"/>
        <v>5.2496732635178456E-2</v>
      </c>
      <c r="H232" s="1" t="str">
        <f t="shared" si="9"/>
        <v>Tinggi</v>
      </c>
    </row>
    <row r="233" spans="1:8" x14ac:dyDescent="0.25">
      <c r="A233" s="43">
        <v>376</v>
      </c>
      <c r="B233" s="1" t="s">
        <v>3</v>
      </c>
      <c r="C233" s="1">
        <v>0</v>
      </c>
      <c r="D233" s="1">
        <v>546.48546799999997</v>
      </c>
      <c r="E233" s="1" t="s">
        <v>8</v>
      </c>
      <c r="F233" s="99"/>
      <c r="G233" s="48">
        <f t="shared" si="10"/>
        <v>0.11679535541782432</v>
      </c>
      <c r="H233" s="1" t="str">
        <f t="shared" si="9"/>
        <v>Tinggi</v>
      </c>
    </row>
    <row r="234" spans="1:8" x14ac:dyDescent="0.25">
      <c r="A234" s="43">
        <v>377</v>
      </c>
      <c r="B234" s="1" t="s">
        <v>3</v>
      </c>
      <c r="C234" s="1">
        <v>0</v>
      </c>
      <c r="D234" s="1">
        <v>95.703316000000001</v>
      </c>
      <c r="E234" s="1" t="s">
        <v>8</v>
      </c>
      <c r="F234" s="99"/>
      <c r="G234" s="48">
        <f t="shared" si="10"/>
        <v>2.0453796965163498E-2</v>
      </c>
      <c r="H234" s="1" t="str">
        <f t="shared" si="9"/>
        <v>Sedang</v>
      </c>
    </row>
    <row r="235" spans="1:8" x14ac:dyDescent="0.25">
      <c r="A235" s="43">
        <v>378</v>
      </c>
      <c r="B235" s="1" t="s">
        <v>3</v>
      </c>
      <c r="C235" s="1">
        <v>0</v>
      </c>
      <c r="D235" s="1">
        <v>790.43756900000005</v>
      </c>
      <c r="E235" s="1" t="s">
        <v>8</v>
      </c>
      <c r="F235" s="99"/>
      <c r="G235" s="48">
        <f t="shared" si="10"/>
        <v>0.1689330132506946</v>
      </c>
      <c r="H235" s="1" t="str">
        <f t="shared" si="9"/>
        <v>Tinggi</v>
      </c>
    </row>
    <row r="236" spans="1:8" x14ac:dyDescent="0.25">
      <c r="A236" s="43">
        <v>379</v>
      </c>
      <c r="B236" s="1" t="s">
        <v>3</v>
      </c>
      <c r="C236" s="1">
        <v>0</v>
      </c>
      <c r="D236" s="1">
        <v>176.62445700000001</v>
      </c>
      <c r="E236" s="1" t="s">
        <v>8</v>
      </c>
      <c r="F236" s="99"/>
      <c r="G236" s="48">
        <f t="shared" si="10"/>
        <v>3.7748334473178033E-2</v>
      </c>
      <c r="H236" s="1" t="str">
        <f t="shared" si="9"/>
        <v>Tinggi</v>
      </c>
    </row>
    <row r="237" spans="1:8" x14ac:dyDescent="0.25">
      <c r="A237" s="43">
        <v>381</v>
      </c>
      <c r="B237" s="1" t="s">
        <v>3</v>
      </c>
      <c r="C237" s="1">
        <v>0</v>
      </c>
      <c r="D237" s="1">
        <v>61.35765</v>
      </c>
      <c r="E237" s="1" t="s">
        <v>8</v>
      </c>
      <c r="F237" s="99"/>
      <c r="G237" s="48">
        <f t="shared" si="10"/>
        <v>1.311341098525326E-2</v>
      </c>
      <c r="H237" s="1" t="str">
        <f t="shared" si="9"/>
        <v>Sedang</v>
      </c>
    </row>
    <row r="238" spans="1:8" x14ac:dyDescent="0.25">
      <c r="A238" s="43">
        <v>382</v>
      </c>
      <c r="B238" s="1" t="s">
        <v>3</v>
      </c>
      <c r="C238" s="1">
        <v>0</v>
      </c>
      <c r="D238" s="1">
        <v>157.05676600000001</v>
      </c>
      <c r="E238" s="1" t="s">
        <v>8</v>
      </c>
      <c r="F238" s="99"/>
      <c r="G238" s="48">
        <f t="shared" si="10"/>
        <v>3.3566310322718534E-2</v>
      </c>
      <c r="H238" s="1" t="str">
        <f t="shared" si="9"/>
        <v>Tinggi</v>
      </c>
    </row>
    <row r="239" spans="1:8" x14ac:dyDescent="0.25">
      <c r="A239" s="1">
        <v>386</v>
      </c>
      <c r="B239" s="1" t="s">
        <v>3</v>
      </c>
      <c r="C239" s="1">
        <v>0</v>
      </c>
      <c r="D239" s="1">
        <v>486.77712700000001</v>
      </c>
      <c r="E239" s="1" t="s">
        <v>8</v>
      </c>
      <c r="F239" s="99"/>
      <c r="G239" s="48">
        <f t="shared" si="10"/>
        <v>0.10403443620431717</v>
      </c>
      <c r="H239" s="1" t="str">
        <f t="shared" si="9"/>
        <v>Tinggi</v>
      </c>
    </row>
    <row r="240" spans="1:8" x14ac:dyDescent="0.25">
      <c r="A240" s="1">
        <v>388</v>
      </c>
      <c r="B240" s="1" t="s">
        <v>3</v>
      </c>
      <c r="C240" s="1">
        <v>0</v>
      </c>
      <c r="D240" s="1">
        <v>373.32063900000003</v>
      </c>
      <c r="E240" s="1" t="s">
        <v>8</v>
      </c>
      <c r="F240" s="100">
        <v>14851</v>
      </c>
      <c r="G240" s="48">
        <f>D240/F$240</f>
        <v>2.5137744192310282E-2</v>
      </c>
      <c r="H240" s="1" t="str">
        <f t="shared" si="9"/>
        <v>Tinggi</v>
      </c>
    </row>
    <row r="241" spans="1:8" x14ac:dyDescent="0.25">
      <c r="A241" s="1">
        <v>389</v>
      </c>
      <c r="B241" s="1" t="s">
        <v>3</v>
      </c>
      <c r="C241" s="1">
        <v>0</v>
      </c>
      <c r="D241" s="1">
        <v>490.36836399999999</v>
      </c>
      <c r="E241" s="1" t="s">
        <v>8</v>
      </c>
      <c r="F241" s="100"/>
      <c r="G241" s="48">
        <f t="shared" ref="G241:G261" si="11">D241/F$240</f>
        <v>3.301921513702781E-2</v>
      </c>
      <c r="H241" s="1" t="str">
        <f t="shared" si="9"/>
        <v>Tinggi</v>
      </c>
    </row>
    <row r="242" spans="1:8" x14ac:dyDescent="0.25">
      <c r="A242" s="1">
        <v>390</v>
      </c>
      <c r="B242" s="1" t="s">
        <v>3</v>
      </c>
      <c r="C242" s="1">
        <v>0</v>
      </c>
      <c r="D242" s="1">
        <v>285.23802599999999</v>
      </c>
      <c r="E242" s="1" t="s">
        <v>8</v>
      </c>
      <c r="F242" s="100"/>
      <c r="G242" s="48">
        <f t="shared" si="11"/>
        <v>1.9206654501380378E-2</v>
      </c>
      <c r="H242" s="1" t="str">
        <f t="shared" si="9"/>
        <v>Sedang</v>
      </c>
    </row>
    <row r="243" spans="1:8" x14ac:dyDescent="0.25">
      <c r="A243" s="1">
        <v>391</v>
      </c>
      <c r="B243" s="1" t="s">
        <v>3</v>
      </c>
      <c r="C243" s="1">
        <v>0</v>
      </c>
      <c r="D243" s="1">
        <v>152.21804599999999</v>
      </c>
      <c r="E243" s="1" t="s">
        <v>8</v>
      </c>
      <c r="F243" s="100"/>
      <c r="G243" s="48">
        <f t="shared" si="11"/>
        <v>1.0249683253652952E-2</v>
      </c>
      <c r="H243" s="1" t="str">
        <f t="shared" si="9"/>
        <v>Rendah</v>
      </c>
    </row>
    <row r="244" spans="1:8" x14ac:dyDescent="0.25">
      <c r="A244" s="1">
        <v>392</v>
      </c>
      <c r="B244" s="1" t="s">
        <v>3</v>
      </c>
      <c r="C244" s="1">
        <v>0</v>
      </c>
      <c r="D244" s="1">
        <v>95.721518000000003</v>
      </c>
      <c r="E244" s="1" t="s">
        <v>8</v>
      </c>
      <c r="F244" s="100"/>
      <c r="G244" s="48">
        <f t="shared" si="11"/>
        <v>6.4454594303413916E-3</v>
      </c>
      <c r="H244" s="1" t="str">
        <f t="shared" si="9"/>
        <v>Rendah</v>
      </c>
    </row>
    <row r="245" spans="1:8" x14ac:dyDescent="0.25">
      <c r="A245" s="1">
        <v>393</v>
      </c>
      <c r="B245" s="1" t="s">
        <v>3</v>
      </c>
      <c r="C245" s="1">
        <v>0</v>
      </c>
      <c r="D245" s="1">
        <v>710.97812399999998</v>
      </c>
      <c r="E245" s="1" t="s">
        <v>8</v>
      </c>
      <c r="F245" s="100"/>
      <c r="G245" s="48">
        <f t="shared" si="11"/>
        <v>4.7874090902969499E-2</v>
      </c>
      <c r="H245" s="1" t="str">
        <f t="shared" si="9"/>
        <v>Tinggi</v>
      </c>
    </row>
    <row r="246" spans="1:8" x14ac:dyDescent="0.25">
      <c r="A246" s="1">
        <v>394</v>
      </c>
      <c r="B246" s="1" t="s">
        <v>3</v>
      </c>
      <c r="C246" s="1">
        <v>0</v>
      </c>
      <c r="D246" s="1">
        <v>545.13997900000004</v>
      </c>
      <c r="E246" s="1" t="s">
        <v>8</v>
      </c>
      <c r="F246" s="100"/>
      <c r="G246" s="48">
        <f t="shared" si="11"/>
        <v>3.6707291024173458E-2</v>
      </c>
      <c r="H246" s="1" t="str">
        <f t="shared" si="9"/>
        <v>Tinggi</v>
      </c>
    </row>
    <row r="247" spans="1:8" x14ac:dyDescent="0.25">
      <c r="A247" s="1">
        <v>395</v>
      </c>
      <c r="B247" s="1" t="s">
        <v>3</v>
      </c>
      <c r="C247" s="1">
        <v>0</v>
      </c>
      <c r="D247" s="1">
        <v>258.49031000000002</v>
      </c>
      <c r="E247" s="1" t="s">
        <v>8</v>
      </c>
      <c r="F247" s="100"/>
      <c r="G247" s="48">
        <f t="shared" si="11"/>
        <v>1.7405582789037775E-2</v>
      </c>
      <c r="H247" s="1" t="str">
        <f t="shared" si="9"/>
        <v>Sedang</v>
      </c>
    </row>
    <row r="248" spans="1:8" x14ac:dyDescent="0.25">
      <c r="A248" s="1">
        <v>396</v>
      </c>
      <c r="B248" s="1" t="s">
        <v>3</v>
      </c>
      <c r="C248" s="1">
        <v>0</v>
      </c>
      <c r="D248" s="1">
        <v>547.42107999999996</v>
      </c>
      <c r="E248" s="1" t="s">
        <v>8</v>
      </c>
      <c r="F248" s="100"/>
      <c r="G248" s="48">
        <f t="shared" si="11"/>
        <v>3.6860890175745738E-2</v>
      </c>
      <c r="H248" s="1" t="str">
        <f t="shared" si="9"/>
        <v>Tinggi</v>
      </c>
    </row>
    <row r="249" spans="1:8" x14ac:dyDescent="0.25">
      <c r="A249" s="1">
        <v>397</v>
      </c>
      <c r="B249" s="1" t="s">
        <v>3</v>
      </c>
      <c r="C249" s="1">
        <v>0</v>
      </c>
      <c r="D249" s="1">
        <v>87.021343000000002</v>
      </c>
      <c r="E249" s="1" t="s">
        <v>8</v>
      </c>
      <c r="F249" s="100"/>
      <c r="G249" s="48">
        <f t="shared" si="11"/>
        <v>5.8596285098646561E-3</v>
      </c>
      <c r="H249" s="1" t="str">
        <f t="shared" si="9"/>
        <v>Rendah</v>
      </c>
    </row>
    <row r="250" spans="1:8" x14ac:dyDescent="0.25">
      <c r="A250" s="1">
        <v>398</v>
      </c>
      <c r="B250" s="1" t="s">
        <v>3</v>
      </c>
      <c r="C250" s="1">
        <v>0</v>
      </c>
      <c r="D250" s="1">
        <v>70.885977999999994</v>
      </c>
      <c r="E250" s="1" t="s">
        <v>8</v>
      </c>
      <c r="F250" s="100"/>
      <c r="G250" s="48">
        <f t="shared" si="11"/>
        <v>4.7731451080735296E-3</v>
      </c>
      <c r="H250" s="1" t="str">
        <f t="shared" si="9"/>
        <v>Rendah</v>
      </c>
    </row>
    <row r="251" spans="1:8" x14ac:dyDescent="0.25">
      <c r="A251" s="1">
        <v>401</v>
      </c>
      <c r="B251" s="1" t="s">
        <v>3</v>
      </c>
      <c r="C251" s="1">
        <v>0</v>
      </c>
      <c r="D251" s="1">
        <v>197.11113399999999</v>
      </c>
      <c r="E251" s="1" t="s">
        <v>8</v>
      </c>
      <c r="F251" s="100"/>
      <c r="G251" s="48">
        <f t="shared" si="11"/>
        <v>1.3272583260386505E-2</v>
      </c>
      <c r="H251" s="1" t="str">
        <f t="shared" si="9"/>
        <v>Sedang</v>
      </c>
    </row>
    <row r="252" spans="1:8" x14ac:dyDescent="0.25">
      <c r="A252" s="1">
        <v>402</v>
      </c>
      <c r="B252" s="1" t="s">
        <v>3</v>
      </c>
      <c r="C252" s="1">
        <v>0</v>
      </c>
      <c r="D252" s="1">
        <v>49.270127000000002</v>
      </c>
      <c r="E252" s="1" t="s">
        <v>8</v>
      </c>
      <c r="F252" s="100"/>
      <c r="G252" s="48">
        <f t="shared" si="11"/>
        <v>3.3176302605885128E-3</v>
      </c>
      <c r="H252" s="1" t="str">
        <f t="shared" si="9"/>
        <v>Rendah</v>
      </c>
    </row>
    <row r="253" spans="1:8" x14ac:dyDescent="0.25">
      <c r="A253" s="1">
        <v>403</v>
      </c>
      <c r="B253" s="1" t="s">
        <v>3</v>
      </c>
      <c r="C253" s="1">
        <v>0</v>
      </c>
      <c r="D253" s="1">
        <v>83.217991999999995</v>
      </c>
      <c r="E253" s="1" t="s">
        <v>8</v>
      </c>
      <c r="F253" s="100"/>
      <c r="G253" s="48">
        <f t="shared" si="11"/>
        <v>5.6035278432428788E-3</v>
      </c>
      <c r="H253" s="1" t="str">
        <f t="shared" si="9"/>
        <v>Rendah</v>
      </c>
    </row>
    <row r="254" spans="1:8" x14ac:dyDescent="0.25">
      <c r="A254" s="1">
        <v>404</v>
      </c>
      <c r="B254" s="1" t="s">
        <v>3</v>
      </c>
      <c r="C254" s="1">
        <v>0</v>
      </c>
      <c r="D254" s="1">
        <v>107.931811</v>
      </c>
      <c r="E254" s="1" t="s">
        <v>8</v>
      </c>
      <c r="F254" s="100"/>
      <c r="G254" s="48">
        <f t="shared" si="11"/>
        <v>7.2676460171032251E-3</v>
      </c>
      <c r="H254" s="1" t="str">
        <f t="shared" si="9"/>
        <v>Rendah</v>
      </c>
    </row>
    <row r="255" spans="1:8" x14ac:dyDescent="0.25">
      <c r="A255" s="1">
        <v>405</v>
      </c>
      <c r="B255" s="1" t="s">
        <v>3</v>
      </c>
      <c r="C255" s="1">
        <v>0</v>
      </c>
      <c r="D255" s="1">
        <v>158.70747499999999</v>
      </c>
      <c r="E255" s="1" t="s">
        <v>8</v>
      </c>
      <c r="F255" s="100"/>
      <c r="G255" s="48">
        <f t="shared" si="11"/>
        <v>1.0686652413978856E-2</v>
      </c>
      <c r="H255" s="1" t="str">
        <f t="shared" si="9"/>
        <v>Rendah</v>
      </c>
    </row>
    <row r="256" spans="1:8" x14ac:dyDescent="0.25">
      <c r="A256" s="1">
        <v>406</v>
      </c>
      <c r="B256" s="1" t="s">
        <v>3</v>
      </c>
      <c r="C256" s="1">
        <v>0</v>
      </c>
      <c r="D256" s="1">
        <v>129.668858</v>
      </c>
      <c r="E256" s="1" t="s">
        <v>8</v>
      </c>
      <c r="F256" s="100"/>
      <c r="G256" s="48">
        <f t="shared" si="11"/>
        <v>8.7313216618409538E-3</v>
      </c>
      <c r="H256" s="1" t="str">
        <f t="shared" si="9"/>
        <v>Rendah</v>
      </c>
    </row>
    <row r="257" spans="1:11" x14ac:dyDescent="0.25">
      <c r="A257" s="1">
        <v>407</v>
      </c>
      <c r="B257" s="1" t="s">
        <v>3</v>
      </c>
      <c r="C257" s="1">
        <v>0</v>
      </c>
      <c r="D257" s="1">
        <v>221.52577099999999</v>
      </c>
      <c r="E257" s="1" t="s">
        <v>8</v>
      </c>
      <c r="F257" s="100"/>
      <c r="G257" s="48">
        <f t="shared" si="11"/>
        <v>1.4916555854824591E-2</v>
      </c>
      <c r="H257" s="1" t="str">
        <f t="shared" si="9"/>
        <v>Sedang</v>
      </c>
    </row>
    <row r="258" spans="1:11" x14ac:dyDescent="0.25">
      <c r="A258" s="1">
        <v>408</v>
      </c>
      <c r="B258" s="1" t="s">
        <v>3</v>
      </c>
      <c r="C258" s="1">
        <v>0</v>
      </c>
      <c r="D258" s="1">
        <v>212.283061</v>
      </c>
      <c r="E258" s="1" t="s">
        <v>8</v>
      </c>
      <c r="F258" s="100"/>
      <c r="G258" s="48">
        <f t="shared" si="11"/>
        <v>1.4294193050972999E-2</v>
      </c>
      <c r="H258" s="1" t="str">
        <f t="shared" si="9"/>
        <v>Sedang</v>
      </c>
    </row>
    <row r="259" spans="1:11" x14ac:dyDescent="0.25">
      <c r="A259" s="1">
        <v>410</v>
      </c>
      <c r="B259" s="1" t="s">
        <v>3</v>
      </c>
      <c r="C259" s="1">
        <v>0</v>
      </c>
      <c r="D259" s="1">
        <v>103.616919</v>
      </c>
      <c r="E259" s="1" t="s">
        <v>8</v>
      </c>
      <c r="F259" s="100"/>
      <c r="G259" s="48">
        <f t="shared" si="11"/>
        <v>6.977100464615177E-3</v>
      </c>
      <c r="H259" s="1" t="str">
        <f t="shared" si="9"/>
        <v>Rendah</v>
      </c>
    </row>
    <row r="260" spans="1:11" x14ac:dyDescent="0.25">
      <c r="A260" s="1">
        <v>411</v>
      </c>
      <c r="B260" s="1" t="s">
        <v>3</v>
      </c>
      <c r="C260" s="1">
        <v>0</v>
      </c>
      <c r="D260" s="1">
        <v>175.86910700000001</v>
      </c>
      <c r="E260" s="1" t="s">
        <v>8</v>
      </c>
      <c r="F260" s="100"/>
      <c r="G260" s="48">
        <f t="shared" si="11"/>
        <v>1.1842240051175006E-2</v>
      </c>
      <c r="H260" s="1" t="str">
        <f t="shared" si="9"/>
        <v>Sedang</v>
      </c>
    </row>
    <row r="261" spans="1:11" x14ac:dyDescent="0.25">
      <c r="A261" s="1">
        <v>412</v>
      </c>
      <c r="B261" s="1" t="s">
        <v>3</v>
      </c>
      <c r="C261" s="1">
        <v>0</v>
      </c>
      <c r="D261" s="1">
        <v>235.38178500000001</v>
      </c>
      <c r="E261" s="1" t="s">
        <v>8</v>
      </c>
      <c r="F261" s="100"/>
      <c r="G261" s="48">
        <f t="shared" si="11"/>
        <v>1.5849557942226113E-2</v>
      </c>
      <c r="H261" s="1" t="str">
        <f t="shared" si="9"/>
        <v>Sedang</v>
      </c>
    </row>
    <row r="262" spans="1:11" x14ac:dyDescent="0.25">
      <c r="A262" s="1">
        <v>624</v>
      </c>
      <c r="B262" s="1" t="s">
        <v>3</v>
      </c>
      <c r="C262" s="1">
        <v>0</v>
      </c>
      <c r="D262" s="1">
        <v>318.56582500000002</v>
      </c>
      <c r="E262" s="1" t="s">
        <v>8</v>
      </c>
      <c r="F262" s="53">
        <v>56554</v>
      </c>
      <c r="G262" s="48">
        <f>D262/F$262</f>
        <v>5.6329494819110943E-3</v>
      </c>
      <c r="H262" s="1" t="str">
        <f t="shared" si="9"/>
        <v>Rendah</v>
      </c>
      <c r="J262" t="s">
        <v>48</v>
      </c>
      <c r="K262">
        <v>28541</v>
      </c>
    </row>
    <row r="263" spans="1:11" x14ac:dyDescent="0.25">
      <c r="A263" s="43">
        <v>651</v>
      </c>
      <c r="B263" s="43" t="s">
        <v>3</v>
      </c>
      <c r="C263" s="43">
        <v>0</v>
      </c>
      <c r="D263" s="43">
        <v>669.17696599999999</v>
      </c>
      <c r="E263" s="43" t="s">
        <v>8</v>
      </c>
      <c r="F263" s="101">
        <v>29097</v>
      </c>
      <c r="G263" s="48">
        <f>D263/F$263</f>
        <v>2.2998142970065642E-2</v>
      </c>
      <c r="H263" s="1" t="str">
        <f t="shared" si="9"/>
        <v>Tinggi</v>
      </c>
    </row>
    <row r="264" spans="1:11" x14ac:dyDescent="0.25">
      <c r="A264" s="43">
        <v>654</v>
      </c>
      <c r="B264" s="43" t="s">
        <v>3</v>
      </c>
      <c r="C264" s="43">
        <v>0</v>
      </c>
      <c r="D264" s="43">
        <v>890.24875599999996</v>
      </c>
      <c r="E264" s="43" t="s">
        <v>8</v>
      </c>
      <c r="F264" s="101"/>
      <c r="G264" s="48">
        <f t="shared" ref="G264:G292" si="12">D264/F$263</f>
        <v>3.0595894971990237E-2</v>
      </c>
      <c r="H264" s="1" t="str">
        <f t="shared" si="9"/>
        <v>Tinggi</v>
      </c>
    </row>
    <row r="265" spans="1:11" x14ac:dyDescent="0.25">
      <c r="A265" s="43">
        <v>655</v>
      </c>
      <c r="B265" s="43" t="s">
        <v>3</v>
      </c>
      <c r="C265" s="43">
        <v>0</v>
      </c>
      <c r="D265" s="43">
        <v>379.76106399999998</v>
      </c>
      <c r="E265" s="43" t="s">
        <v>8</v>
      </c>
      <c r="F265" s="101"/>
      <c r="G265" s="48">
        <f t="shared" si="12"/>
        <v>1.3051553905900952E-2</v>
      </c>
      <c r="H265" s="1" t="str">
        <f t="shared" si="9"/>
        <v>Sedang</v>
      </c>
    </row>
    <row r="266" spans="1:11" x14ac:dyDescent="0.25">
      <c r="A266" s="43">
        <v>656</v>
      </c>
      <c r="B266" s="43" t="s">
        <v>3</v>
      </c>
      <c r="C266" s="43">
        <v>0</v>
      </c>
      <c r="D266" s="43">
        <v>187.77199300000001</v>
      </c>
      <c r="E266" s="43" t="s">
        <v>8</v>
      </c>
      <c r="F266" s="101"/>
      <c r="G266" s="48">
        <f t="shared" si="12"/>
        <v>6.4533110973639899E-3</v>
      </c>
      <c r="H266" s="1" t="str">
        <f t="shared" si="9"/>
        <v>Rendah</v>
      </c>
    </row>
    <row r="267" spans="1:11" x14ac:dyDescent="0.25">
      <c r="A267" s="43">
        <v>657</v>
      </c>
      <c r="B267" s="43" t="s">
        <v>3</v>
      </c>
      <c r="C267" s="43">
        <v>0</v>
      </c>
      <c r="D267" s="43">
        <v>331.29161499999998</v>
      </c>
      <c r="E267" s="43" t="s">
        <v>8</v>
      </c>
      <c r="F267" s="101"/>
      <c r="G267" s="48">
        <f t="shared" si="12"/>
        <v>1.1385765371000446E-2</v>
      </c>
      <c r="H267" s="1" t="str">
        <f t="shared" si="9"/>
        <v>Sedang</v>
      </c>
    </row>
    <row r="268" spans="1:11" x14ac:dyDescent="0.25">
      <c r="A268" s="43">
        <v>658</v>
      </c>
      <c r="B268" s="43" t="s">
        <v>3</v>
      </c>
      <c r="C268" s="43">
        <v>0</v>
      </c>
      <c r="D268" s="43">
        <v>259.98035900000002</v>
      </c>
      <c r="E268" s="43" t="s">
        <v>8</v>
      </c>
      <c r="F268" s="101"/>
      <c r="G268" s="48">
        <f t="shared" si="12"/>
        <v>8.9349540846135351E-3</v>
      </c>
      <c r="H268" s="1" t="str">
        <f t="shared" ref="H268:H331" si="13">IF(G268&gt;0.0226,"Tinggi",IF(AND(G268&gt;0.0113,G268&lt;0.0225),"Sedang",IF(AND(G268&gt;0,G268&lt;0.0112),"Rendah","Rendah")))</f>
        <v>Rendah</v>
      </c>
    </row>
    <row r="269" spans="1:11" x14ac:dyDescent="0.25">
      <c r="A269" s="43">
        <v>659</v>
      </c>
      <c r="B269" s="43" t="s">
        <v>3</v>
      </c>
      <c r="C269" s="43">
        <v>0</v>
      </c>
      <c r="D269" s="43">
        <v>203.53983400000001</v>
      </c>
      <c r="E269" s="43" t="s">
        <v>8</v>
      </c>
      <c r="F269" s="101"/>
      <c r="G269" s="48">
        <f t="shared" si="12"/>
        <v>6.9952171701549992E-3</v>
      </c>
      <c r="H269" s="1" t="str">
        <f t="shared" si="13"/>
        <v>Rendah</v>
      </c>
    </row>
    <row r="270" spans="1:11" x14ac:dyDescent="0.25">
      <c r="A270" s="43">
        <v>660</v>
      </c>
      <c r="B270" s="43" t="s">
        <v>3</v>
      </c>
      <c r="C270" s="43">
        <v>0</v>
      </c>
      <c r="D270" s="43">
        <v>162.39391800000001</v>
      </c>
      <c r="E270" s="43" t="s">
        <v>8</v>
      </c>
      <c r="F270" s="101"/>
      <c r="G270" s="48">
        <f t="shared" si="12"/>
        <v>5.5811223837509026E-3</v>
      </c>
      <c r="H270" s="1" t="str">
        <f t="shared" si="13"/>
        <v>Rendah</v>
      </c>
    </row>
    <row r="271" spans="1:11" x14ac:dyDescent="0.25">
      <c r="A271" s="43">
        <v>661</v>
      </c>
      <c r="B271" s="43" t="s">
        <v>3</v>
      </c>
      <c r="C271" s="43">
        <v>0</v>
      </c>
      <c r="D271" s="43">
        <v>119.416944</v>
      </c>
      <c r="E271" s="43" t="s">
        <v>8</v>
      </c>
      <c r="F271" s="101"/>
      <c r="G271" s="48">
        <f t="shared" si="12"/>
        <v>4.1040981544489125E-3</v>
      </c>
      <c r="H271" s="1" t="str">
        <f t="shared" si="13"/>
        <v>Rendah</v>
      </c>
    </row>
    <row r="272" spans="1:11" x14ac:dyDescent="0.25">
      <c r="A272" s="43">
        <v>662</v>
      </c>
      <c r="B272" s="43" t="s">
        <v>3</v>
      </c>
      <c r="C272" s="43">
        <v>0</v>
      </c>
      <c r="D272" s="43">
        <v>152.57507000000001</v>
      </c>
      <c r="E272" s="43" t="s">
        <v>8</v>
      </c>
      <c r="F272" s="101"/>
      <c r="G272" s="48">
        <f t="shared" si="12"/>
        <v>5.2436701378148955E-3</v>
      </c>
      <c r="H272" s="1" t="str">
        <f t="shared" si="13"/>
        <v>Rendah</v>
      </c>
    </row>
    <row r="273" spans="1:8" x14ac:dyDescent="0.25">
      <c r="A273" s="43">
        <v>663</v>
      </c>
      <c r="B273" s="43" t="s">
        <v>3</v>
      </c>
      <c r="C273" s="43">
        <v>0</v>
      </c>
      <c r="D273" s="43">
        <v>130.569818</v>
      </c>
      <c r="E273" s="43" t="s">
        <v>8</v>
      </c>
      <c r="F273" s="101"/>
      <c r="G273" s="48">
        <f t="shared" si="12"/>
        <v>4.4873979448053066E-3</v>
      </c>
      <c r="H273" s="1" t="str">
        <f t="shared" si="13"/>
        <v>Rendah</v>
      </c>
    </row>
    <row r="274" spans="1:8" x14ac:dyDescent="0.25">
      <c r="A274" s="43">
        <v>664</v>
      </c>
      <c r="B274" s="43" t="s">
        <v>3</v>
      </c>
      <c r="C274" s="43">
        <v>0</v>
      </c>
      <c r="D274" s="43">
        <v>99.272502000000003</v>
      </c>
      <c r="E274" s="43" t="s">
        <v>8</v>
      </c>
      <c r="F274" s="101"/>
      <c r="G274" s="48">
        <f t="shared" si="12"/>
        <v>3.411777915248995E-3</v>
      </c>
      <c r="H274" s="1" t="str">
        <f t="shared" si="13"/>
        <v>Rendah</v>
      </c>
    </row>
    <row r="275" spans="1:8" x14ac:dyDescent="0.25">
      <c r="A275" s="43">
        <v>665</v>
      </c>
      <c r="B275" s="43" t="s">
        <v>3</v>
      </c>
      <c r="C275" s="43">
        <v>0</v>
      </c>
      <c r="D275" s="43">
        <v>111.561463</v>
      </c>
      <c r="E275" s="43" t="s">
        <v>8</v>
      </c>
      <c r="F275" s="101"/>
      <c r="G275" s="48">
        <f t="shared" si="12"/>
        <v>3.8341225212221194E-3</v>
      </c>
      <c r="H275" s="1" t="str">
        <f t="shared" si="13"/>
        <v>Rendah</v>
      </c>
    </row>
    <row r="276" spans="1:8" x14ac:dyDescent="0.25">
      <c r="A276" s="43">
        <v>666</v>
      </c>
      <c r="B276" s="43" t="s">
        <v>3</v>
      </c>
      <c r="C276" s="43">
        <v>0</v>
      </c>
      <c r="D276" s="43">
        <v>889.41745200000003</v>
      </c>
      <c r="E276" s="43" t="s">
        <v>8</v>
      </c>
      <c r="F276" s="101"/>
      <c r="G276" s="48">
        <f t="shared" si="12"/>
        <v>3.056732487885349E-2</v>
      </c>
      <c r="H276" s="1" t="str">
        <f t="shared" si="13"/>
        <v>Tinggi</v>
      </c>
    </row>
    <row r="277" spans="1:8" x14ac:dyDescent="0.25">
      <c r="A277" s="43">
        <v>667</v>
      </c>
      <c r="B277" s="43" t="s">
        <v>3</v>
      </c>
      <c r="C277" s="43">
        <v>0</v>
      </c>
      <c r="D277" s="43">
        <v>262.21070600000002</v>
      </c>
      <c r="E277" s="43" t="s">
        <v>8</v>
      </c>
      <c r="F277" s="101"/>
      <c r="G277" s="48">
        <f t="shared" si="12"/>
        <v>9.0116062136990065E-3</v>
      </c>
      <c r="H277" s="1" t="str">
        <f t="shared" si="13"/>
        <v>Rendah</v>
      </c>
    </row>
    <row r="278" spans="1:8" x14ac:dyDescent="0.25">
      <c r="A278" s="43">
        <v>668</v>
      </c>
      <c r="B278" s="43" t="s">
        <v>3</v>
      </c>
      <c r="C278" s="43">
        <v>0</v>
      </c>
      <c r="D278" s="43">
        <v>222.45403200000001</v>
      </c>
      <c r="E278" s="43" t="s">
        <v>8</v>
      </c>
      <c r="F278" s="101"/>
      <c r="G278" s="48">
        <f t="shared" si="12"/>
        <v>7.6452566243942676E-3</v>
      </c>
      <c r="H278" s="1" t="str">
        <f t="shared" si="13"/>
        <v>Rendah</v>
      </c>
    </row>
    <row r="279" spans="1:8" x14ac:dyDescent="0.25">
      <c r="A279" s="43">
        <v>671</v>
      </c>
      <c r="B279" s="43" t="s">
        <v>3</v>
      </c>
      <c r="C279" s="43">
        <v>0</v>
      </c>
      <c r="D279" s="43">
        <v>190.234756</v>
      </c>
      <c r="E279" s="43" t="s">
        <v>8</v>
      </c>
      <c r="F279" s="101"/>
      <c r="G279" s="48">
        <f t="shared" si="12"/>
        <v>6.5379508540399358E-3</v>
      </c>
      <c r="H279" s="1" t="str">
        <f t="shared" si="13"/>
        <v>Rendah</v>
      </c>
    </row>
    <row r="280" spans="1:8" x14ac:dyDescent="0.25">
      <c r="A280" s="43">
        <v>672</v>
      </c>
      <c r="B280" s="43" t="s">
        <v>3</v>
      </c>
      <c r="C280" s="43">
        <v>0</v>
      </c>
      <c r="D280" s="43">
        <v>161.56786299999999</v>
      </c>
      <c r="E280" s="43" t="s">
        <v>8</v>
      </c>
      <c r="F280" s="101"/>
      <c r="G280" s="48">
        <f t="shared" si="12"/>
        <v>5.5527326872186131E-3</v>
      </c>
      <c r="H280" s="1" t="str">
        <f t="shared" si="13"/>
        <v>Rendah</v>
      </c>
    </row>
    <row r="281" spans="1:8" x14ac:dyDescent="0.25">
      <c r="A281" s="43">
        <v>673</v>
      </c>
      <c r="B281" s="43" t="s">
        <v>3</v>
      </c>
      <c r="C281" s="43">
        <v>0</v>
      </c>
      <c r="D281" s="43">
        <v>166.381381</v>
      </c>
      <c r="E281" s="43" t="s">
        <v>8</v>
      </c>
      <c r="F281" s="101"/>
      <c r="G281" s="48">
        <f t="shared" si="12"/>
        <v>5.7181627315530809E-3</v>
      </c>
      <c r="H281" s="1" t="str">
        <f t="shared" si="13"/>
        <v>Rendah</v>
      </c>
    </row>
    <row r="282" spans="1:8" x14ac:dyDescent="0.25">
      <c r="A282" s="43">
        <v>674</v>
      </c>
      <c r="B282" s="43" t="s">
        <v>3</v>
      </c>
      <c r="C282" s="43">
        <v>0</v>
      </c>
      <c r="D282" s="43">
        <v>180.49431300000001</v>
      </c>
      <c r="E282" s="43" t="s">
        <v>8</v>
      </c>
      <c r="F282" s="101"/>
      <c r="G282" s="48">
        <f t="shared" si="12"/>
        <v>6.2031932157954432E-3</v>
      </c>
      <c r="H282" s="1" t="str">
        <f t="shared" si="13"/>
        <v>Rendah</v>
      </c>
    </row>
    <row r="283" spans="1:8" x14ac:dyDescent="0.25">
      <c r="A283" s="43">
        <v>675</v>
      </c>
      <c r="B283" s="43" t="s">
        <v>3</v>
      </c>
      <c r="C283" s="43">
        <v>0</v>
      </c>
      <c r="D283" s="43">
        <v>245.502003</v>
      </c>
      <c r="E283" s="43" t="s">
        <v>8</v>
      </c>
      <c r="F283" s="101"/>
      <c r="G283" s="48">
        <f t="shared" si="12"/>
        <v>8.4373647798742131E-3</v>
      </c>
      <c r="H283" s="1" t="str">
        <f t="shared" si="13"/>
        <v>Rendah</v>
      </c>
    </row>
    <row r="284" spans="1:8" x14ac:dyDescent="0.25">
      <c r="A284" s="43">
        <v>676</v>
      </c>
      <c r="B284" s="43" t="s">
        <v>3</v>
      </c>
      <c r="C284" s="43">
        <v>0</v>
      </c>
      <c r="D284" s="43">
        <v>167.162633</v>
      </c>
      <c r="E284" s="43" t="s">
        <v>8</v>
      </c>
      <c r="F284" s="101"/>
      <c r="G284" s="48">
        <f t="shared" si="12"/>
        <v>5.745012647351961E-3</v>
      </c>
      <c r="H284" s="1" t="str">
        <f t="shared" si="13"/>
        <v>Rendah</v>
      </c>
    </row>
    <row r="285" spans="1:8" x14ac:dyDescent="0.25">
      <c r="A285" s="43">
        <v>677</v>
      </c>
      <c r="B285" s="43" t="s">
        <v>3</v>
      </c>
      <c r="C285" s="43">
        <v>0</v>
      </c>
      <c r="D285" s="43">
        <v>329.96537799999999</v>
      </c>
      <c r="E285" s="43" t="s">
        <v>8</v>
      </c>
      <c r="F285" s="101"/>
      <c r="G285" s="48">
        <f t="shared" si="12"/>
        <v>1.1340185517407293E-2</v>
      </c>
      <c r="H285" s="1" t="str">
        <f t="shared" si="13"/>
        <v>Sedang</v>
      </c>
    </row>
    <row r="286" spans="1:8" x14ac:dyDescent="0.25">
      <c r="A286" s="43">
        <v>678</v>
      </c>
      <c r="B286" s="43" t="s">
        <v>3</v>
      </c>
      <c r="C286" s="43">
        <v>0</v>
      </c>
      <c r="D286" s="43">
        <v>357.58640100000002</v>
      </c>
      <c r="E286" s="43" t="s">
        <v>8</v>
      </c>
      <c r="F286" s="101"/>
      <c r="G286" s="48">
        <f t="shared" si="12"/>
        <v>1.2289459428807095E-2</v>
      </c>
      <c r="H286" s="1" t="str">
        <f t="shared" si="13"/>
        <v>Sedang</v>
      </c>
    </row>
    <row r="287" spans="1:8" x14ac:dyDescent="0.25">
      <c r="A287" s="43">
        <v>679</v>
      </c>
      <c r="B287" s="43" t="s">
        <v>3</v>
      </c>
      <c r="C287" s="43">
        <v>0</v>
      </c>
      <c r="D287" s="43">
        <v>706.25141299999996</v>
      </c>
      <c r="E287" s="43" t="s">
        <v>8</v>
      </c>
      <c r="F287" s="101"/>
      <c r="G287" s="48">
        <f t="shared" si="12"/>
        <v>2.427231030690449E-2</v>
      </c>
      <c r="H287" s="1" t="str">
        <f t="shared" si="13"/>
        <v>Tinggi</v>
      </c>
    </row>
    <row r="288" spans="1:8" x14ac:dyDescent="0.25">
      <c r="A288" s="43">
        <v>680</v>
      </c>
      <c r="B288" s="43" t="s">
        <v>3</v>
      </c>
      <c r="C288" s="43">
        <v>0</v>
      </c>
      <c r="D288" s="43">
        <v>373.69642499999998</v>
      </c>
      <c r="E288" s="43" t="s">
        <v>8</v>
      </c>
      <c r="F288" s="101"/>
      <c r="G288" s="48">
        <f t="shared" si="12"/>
        <v>1.2843125579956696E-2</v>
      </c>
      <c r="H288" s="1" t="str">
        <f t="shared" si="13"/>
        <v>Sedang</v>
      </c>
    </row>
    <row r="289" spans="1:8" x14ac:dyDescent="0.25">
      <c r="A289" s="43">
        <v>682</v>
      </c>
      <c r="B289" s="43" t="s">
        <v>3</v>
      </c>
      <c r="C289" s="43">
        <v>0</v>
      </c>
      <c r="D289" s="43">
        <v>186.07963100000001</v>
      </c>
      <c r="E289" s="43" t="s">
        <v>8</v>
      </c>
      <c r="F289" s="101"/>
      <c r="G289" s="48">
        <f t="shared" si="12"/>
        <v>6.3951483314431045E-3</v>
      </c>
      <c r="H289" s="1" t="str">
        <f t="shared" si="13"/>
        <v>Rendah</v>
      </c>
    </row>
    <row r="290" spans="1:8" x14ac:dyDescent="0.25">
      <c r="A290" s="43">
        <v>683</v>
      </c>
      <c r="B290" s="43" t="s">
        <v>3</v>
      </c>
      <c r="C290" s="43">
        <v>0</v>
      </c>
      <c r="D290" s="43">
        <v>294.42473200000001</v>
      </c>
      <c r="E290" s="43" t="s">
        <v>8</v>
      </c>
      <c r="F290" s="101"/>
      <c r="G290" s="48">
        <f t="shared" si="12"/>
        <v>1.0118731553081075E-2</v>
      </c>
      <c r="H290" s="1" t="str">
        <f t="shared" si="13"/>
        <v>Rendah</v>
      </c>
    </row>
    <row r="291" spans="1:8" x14ac:dyDescent="0.25">
      <c r="A291" s="43">
        <v>684</v>
      </c>
      <c r="B291" s="43" t="s">
        <v>3</v>
      </c>
      <c r="C291" s="43">
        <v>0</v>
      </c>
      <c r="D291" s="43">
        <v>636.56425300000001</v>
      </c>
      <c r="E291" s="43" t="s">
        <v>8</v>
      </c>
      <c r="F291" s="101"/>
      <c r="G291" s="48">
        <f t="shared" si="12"/>
        <v>2.1877315633914148E-2</v>
      </c>
      <c r="H291" s="1" t="str">
        <f t="shared" si="13"/>
        <v>Sedang</v>
      </c>
    </row>
    <row r="292" spans="1:8" x14ac:dyDescent="0.25">
      <c r="A292" s="43">
        <v>685</v>
      </c>
      <c r="B292" s="43" t="s">
        <v>3</v>
      </c>
      <c r="C292" s="43">
        <v>0</v>
      </c>
      <c r="D292" s="43">
        <v>700.36682399999995</v>
      </c>
      <c r="E292" s="43" t="s">
        <v>8</v>
      </c>
      <c r="F292" s="101"/>
      <c r="G292" s="48">
        <f t="shared" si="12"/>
        <v>2.4070069904113825E-2</v>
      </c>
      <c r="H292" s="1" t="str">
        <f t="shared" si="13"/>
        <v>Tinggi</v>
      </c>
    </row>
    <row r="293" spans="1:8" x14ac:dyDescent="0.25">
      <c r="A293" s="1">
        <v>686</v>
      </c>
      <c r="B293" s="1" t="s">
        <v>3</v>
      </c>
      <c r="C293" s="1">
        <v>0</v>
      </c>
      <c r="D293" s="1">
        <v>528.45367799999997</v>
      </c>
      <c r="E293" s="1" t="s">
        <v>8</v>
      </c>
      <c r="F293" s="102">
        <v>11138</v>
      </c>
      <c r="G293" s="48">
        <f>D293/F$293</f>
        <v>4.744601167175435E-2</v>
      </c>
      <c r="H293" s="1" t="str">
        <f t="shared" si="13"/>
        <v>Tinggi</v>
      </c>
    </row>
    <row r="294" spans="1:8" x14ac:dyDescent="0.25">
      <c r="A294" s="1">
        <v>694</v>
      </c>
      <c r="B294" s="1" t="s">
        <v>3</v>
      </c>
      <c r="C294" s="1">
        <v>0</v>
      </c>
      <c r="D294" s="1">
        <v>221.13584499999999</v>
      </c>
      <c r="E294" s="1" t="s">
        <v>8</v>
      </c>
      <c r="F294" s="102"/>
      <c r="G294" s="48">
        <f t="shared" ref="G294:G296" si="14">D294/F$293</f>
        <v>1.9854178936972524E-2</v>
      </c>
      <c r="H294" s="1" t="str">
        <f t="shared" si="13"/>
        <v>Sedang</v>
      </c>
    </row>
    <row r="295" spans="1:8" x14ac:dyDescent="0.25">
      <c r="A295" s="1">
        <v>695</v>
      </c>
      <c r="B295" s="1" t="s">
        <v>3</v>
      </c>
      <c r="C295" s="1">
        <v>0</v>
      </c>
      <c r="D295" s="1">
        <v>56.113078000000002</v>
      </c>
      <c r="E295" s="1" t="s">
        <v>8</v>
      </c>
      <c r="F295" s="102"/>
      <c r="G295" s="48">
        <f t="shared" si="14"/>
        <v>5.0379850960675168E-3</v>
      </c>
      <c r="H295" s="1" t="str">
        <f t="shared" si="13"/>
        <v>Rendah</v>
      </c>
    </row>
    <row r="296" spans="1:8" x14ac:dyDescent="0.25">
      <c r="A296" s="1">
        <v>696</v>
      </c>
      <c r="B296" s="1" t="s">
        <v>3</v>
      </c>
      <c r="C296" s="1">
        <v>0</v>
      </c>
      <c r="D296" s="1">
        <v>139.01237499999999</v>
      </c>
      <c r="E296" s="1" t="s">
        <v>8</v>
      </c>
      <c r="F296" s="102"/>
      <c r="G296" s="48">
        <f t="shared" si="14"/>
        <v>1.2480909947926019E-2</v>
      </c>
      <c r="H296" s="1" t="str">
        <f t="shared" si="13"/>
        <v>Sedang</v>
      </c>
    </row>
    <row r="297" spans="1:8" x14ac:dyDescent="0.25">
      <c r="A297" s="43">
        <v>720</v>
      </c>
      <c r="B297" s="43" t="s">
        <v>3</v>
      </c>
      <c r="C297" s="43">
        <v>0</v>
      </c>
      <c r="D297" s="43">
        <v>456.65413899999999</v>
      </c>
      <c r="E297" s="43" t="s">
        <v>8</v>
      </c>
      <c r="F297" s="98">
        <v>28451</v>
      </c>
      <c r="G297" s="48">
        <f>D297/F$297</f>
        <v>1.6050547924501776E-2</v>
      </c>
      <c r="H297" s="1" t="str">
        <f t="shared" si="13"/>
        <v>Sedang</v>
      </c>
    </row>
    <row r="298" spans="1:8" x14ac:dyDescent="0.25">
      <c r="A298" s="43">
        <v>721</v>
      </c>
      <c r="B298" s="43" t="s">
        <v>3</v>
      </c>
      <c r="C298" s="43">
        <v>0</v>
      </c>
      <c r="D298" s="43">
        <v>584.85500000000002</v>
      </c>
      <c r="E298" s="43" t="s">
        <v>8</v>
      </c>
      <c r="F298" s="98"/>
      <c r="G298" s="48">
        <f t="shared" ref="G298:G311" si="15">D298/F$297</f>
        <v>2.0556570946539666E-2</v>
      </c>
      <c r="H298" s="1" t="str">
        <f t="shared" si="13"/>
        <v>Sedang</v>
      </c>
    </row>
    <row r="299" spans="1:8" x14ac:dyDescent="0.25">
      <c r="A299" s="43">
        <v>722</v>
      </c>
      <c r="B299" s="43" t="s">
        <v>3</v>
      </c>
      <c r="C299" s="43">
        <v>0</v>
      </c>
      <c r="D299" s="43">
        <v>117.81777599999999</v>
      </c>
      <c r="E299" s="43" t="s">
        <v>8</v>
      </c>
      <c r="F299" s="98"/>
      <c r="G299" s="48">
        <f t="shared" si="15"/>
        <v>4.1410767987065476E-3</v>
      </c>
      <c r="H299" s="1" t="str">
        <f t="shared" si="13"/>
        <v>Rendah</v>
      </c>
    </row>
    <row r="300" spans="1:8" x14ac:dyDescent="0.25">
      <c r="A300" s="43">
        <v>723</v>
      </c>
      <c r="B300" s="43" t="s">
        <v>3</v>
      </c>
      <c r="C300" s="43">
        <v>0</v>
      </c>
      <c r="D300" s="43">
        <v>120.676485</v>
      </c>
      <c r="E300" s="43" t="s">
        <v>8</v>
      </c>
      <c r="F300" s="98"/>
      <c r="G300" s="48">
        <f t="shared" si="15"/>
        <v>4.2415551298724125E-3</v>
      </c>
      <c r="H300" s="1" t="str">
        <f t="shared" si="13"/>
        <v>Rendah</v>
      </c>
    </row>
    <row r="301" spans="1:8" x14ac:dyDescent="0.25">
      <c r="A301" s="43">
        <v>724</v>
      </c>
      <c r="B301" s="43" t="s">
        <v>3</v>
      </c>
      <c r="C301" s="43">
        <v>0</v>
      </c>
      <c r="D301" s="43">
        <v>513.04636100000005</v>
      </c>
      <c r="E301" s="43" t="s">
        <v>8</v>
      </c>
      <c r="F301" s="98"/>
      <c r="G301" s="48">
        <f t="shared" si="15"/>
        <v>1.8032630171171491E-2</v>
      </c>
      <c r="H301" s="1" t="str">
        <f t="shared" si="13"/>
        <v>Sedang</v>
      </c>
    </row>
    <row r="302" spans="1:8" x14ac:dyDescent="0.25">
      <c r="A302" s="43">
        <v>725</v>
      </c>
      <c r="B302" s="43" t="s">
        <v>3</v>
      </c>
      <c r="C302" s="43">
        <v>0</v>
      </c>
      <c r="D302" s="43">
        <v>440.84534600000001</v>
      </c>
      <c r="E302" s="43" t="s">
        <v>8</v>
      </c>
      <c r="F302" s="98"/>
      <c r="G302" s="48">
        <f t="shared" si="15"/>
        <v>1.5494898105514745E-2</v>
      </c>
      <c r="H302" s="1" t="str">
        <f t="shared" si="13"/>
        <v>Sedang</v>
      </c>
    </row>
    <row r="303" spans="1:8" x14ac:dyDescent="0.25">
      <c r="A303" s="43">
        <v>726</v>
      </c>
      <c r="B303" s="43" t="s">
        <v>3</v>
      </c>
      <c r="C303" s="43">
        <v>0</v>
      </c>
      <c r="D303" s="43">
        <v>274.75938400000001</v>
      </c>
      <c r="E303" s="43" t="s">
        <v>8</v>
      </c>
      <c r="F303" s="98"/>
      <c r="G303" s="48">
        <f t="shared" si="15"/>
        <v>9.6572838916031082E-3</v>
      </c>
      <c r="H303" s="1" t="str">
        <f t="shared" si="13"/>
        <v>Rendah</v>
      </c>
    </row>
    <row r="304" spans="1:8" x14ac:dyDescent="0.25">
      <c r="A304" s="43">
        <v>727</v>
      </c>
      <c r="B304" s="43" t="s">
        <v>3</v>
      </c>
      <c r="C304" s="43">
        <v>0</v>
      </c>
      <c r="D304" s="43">
        <v>416.62269700000002</v>
      </c>
      <c r="E304" s="43" t="s">
        <v>8</v>
      </c>
      <c r="F304" s="98"/>
      <c r="G304" s="48">
        <f t="shared" si="15"/>
        <v>1.4643516818389513E-2</v>
      </c>
      <c r="H304" s="1" t="str">
        <f t="shared" si="13"/>
        <v>Sedang</v>
      </c>
    </row>
    <row r="305" spans="1:12" x14ac:dyDescent="0.25">
      <c r="A305" s="43">
        <v>728</v>
      </c>
      <c r="B305" s="43" t="s">
        <v>3</v>
      </c>
      <c r="C305" s="43">
        <v>0</v>
      </c>
      <c r="D305" s="43">
        <v>288.59572700000001</v>
      </c>
      <c r="E305" s="43" t="s">
        <v>8</v>
      </c>
      <c r="F305" s="98"/>
      <c r="G305" s="48">
        <f t="shared" si="15"/>
        <v>1.014360574320762E-2</v>
      </c>
      <c r="H305" s="1" t="str">
        <f t="shared" si="13"/>
        <v>Rendah</v>
      </c>
    </row>
    <row r="306" spans="1:12" x14ac:dyDescent="0.25">
      <c r="A306" s="43">
        <v>729</v>
      </c>
      <c r="B306" s="43" t="s">
        <v>3</v>
      </c>
      <c r="C306" s="43">
        <v>0</v>
      </c>
      <c r="D306" s="43">
        <v>187.55769100000001</v>
      </c>
      <c r="E306" s="43" t="s">
        <v>8</v>
      </c>
      <c r="F306" s="98"/>
      <c r="G306" s="48">
        <f t="shared" si="15"/>
        <v>6.5923057537520648E-3</v>
      </c>
      <c r="H306" s="1" t="str">
        <f t="shared" si="13"/>
        <v>Rendah</v>
      </c>
    </row>
    <row r="307" spans="1:12" x14ac:dyDescent="0.25">
      <c r="A307" s="43">
        <v>730</v>
      </c>
      <c r="B307" s="43" t="s">
        <v>3</v>
      </c>
      <c r="C307" s="43">
        <v>0</v>
      </c>
      <c r="D307" s="43">
        <v>437.76082500000001</v>
      </c>
      <c r="E307" s="43" t="s">
        <v>8</v>
      </c>
      <c r="F307" s="98"/>
      <c r="G307" s="48">
        <f t="shared" si="15"/>
        <v>1.5386482900425293E-2</v>
      </c>
      <c r="H307" s="1" t="str">
        <f t="shared" si="13"/>
        <v>Sedang</v>
      </c>
    </row>
    <row r="308" spans="1:12" x14ac:dyDescent="0.25">
      <c r="A308" s="43">
        <v>731</v>
      </c>
      <c r="B308" s="43" t="s">
        <v>3</v>
      </c>
      <c r="C308" s="43">
        <v>0</v>
      </c>
      <c r="D308" s="43">
        <v>283.07243299999999</v>
      </c>
      <c r="E308" s="43" t="s">
        <v>8</v>
      </c>
      <c r="F308" s="98"/>
      <c r="G308" s="48">
        <f t="shared" si="15"/>
        <v>9.9494721802397094E-3</v>
      </c>
      <c r="H308" s="1" t="str">
        <f t="shared" si="13"/>
        <v>Rendah</v>
      </c>
    </row>
    <row r="309" spans="1:12" x14ac:dyDescent="0.25">
      <c r="A309" s="43">
        <v>732</v>
      </c>
      <c r="B309" s="43" t="s">
        <v>3</v>
      </c>
      <c r="C309" s="43">
        <v>0</v>
      </c>
      <c r="D309" s="43">
        <v>167.41604899999999</v>
      </c>
      <c r="E309" s="43" t="s">
        <v>8</v>
      </c>
      <c r="F309" s="98"/>
      <c r="G309" s="48">
        <f t="shared" si="15"/>
        <v>5.8843643105690483E-3</v>
      </c>
      <c r="H309" s="1" t="str">
        <f t="shared" si="13"/>
        <v>Rendah</v>
      </c>
    </row>
    <row r="310" spans="1:12" x14ac:dyDescent="0.25">
      <c r="A310" s="43">
        <v>733</v>
      </c>
      <c r="B310" s="43" t="s">
        <v>3</v>
      </c>
      <c r="C310" s="43">
        <v>0</v>
      </c>
      <c r="D310" s="43">
        <v>225.36587399999999</v>
      </c>
      <c r="E310" s="43" t="s">
        <v>8</v>
      </c>
      <c r="F310" s="98"/>
      <c r="G310" s="48">
        <f t="shared" si="15"/>
        <v>7.9211934202664223E-3</v>
      </c>
      <c r="H310" s="1" t="str">
        <f t="shared" si="13"/>
        <v>Rendah</v>
      </c>
    </row>
    <row r="311" spans="1:12" x14ac:dyDescent="0.25">
      <c r="A311" s="43">
        <v>734</v>
      </c>
      <c r="B311" s="43" t="s">
        <v>3</v>
      </c>
      <c r="C311" s="43">
        <v>0</v>
      </c>
      <c r="D311" s="43">
        <v>380.32775199999998</v>
      </c>
      <c r="E311" s="43" t="s">
        <v>8</v>
      </c>
      <c r="F311" s="98"/>
      <c r="G311" s="48">
        <f t="shared" si="15"/>
        <v>1.3367816667252468E-2</v>
      </c>
      <c r="H311" s="1" t="str">
        <f t="shared" si="13"/>
        <v>Sedang</v>
      </c>
    </row>
    <row r="312" spans="1:12" x14ac:dyDescent="0.25">
      <c r="A312" s="1">
        <v>748</v>
      </c>
      <c r="B312" s="1" t="s">
        <v>3</v>
      </c>
      <c r="C312" s="1">
        <v>0</v>
      </c>
      <c r="D312" s="1">
        <v>810.53029500000002</v>
      </c>
      <c r="E312" s="1" t="s">
        <v>8</v>
      </c>
      <c r="F312" s="62">
        <v>55323</v>
      </c>
      <c r="G312" s="48">
        <f>D312/F$312</f>
        <v>1.4650873868011496E-2</v>
      </c>
      <c r="H312" s="1" t="str">
        <f t="shared" si="13"/>
        <v>Sedang</v>
      </c>
    </row>
    <row r="313" spans="1:12" x14ac:dyDescent="0.25">
      <c r="A313" s="1">
        <v>749</v>
      </c>
      <c r="B313" s="1" t="s">
        <v>3</v>
      </c>
      <c r="C313" s="1">
        <v>0</v>
      </c>
      <c r="D313" s="1">
        <v>332.42113999999998</v>
      </c>
      <c r="E313" s="1" t="s">
        <v>8</v>
      </c>
      <c r="F313" s="62"/>
      <c r="G313" s="48">
        <f t="shared" ref="G313:G350" si="16">D313/F$312</f>
        <v>6.0087330766588941E-3</v>
      </c>
      <c r="H313" s="1" t="str">
        <f t="shared" si="13"/>
        <v>Rendah</v>
      </c>
      <c r="K313" t="s">
        <v>49</v>
      </c>
      <c r="L313">
        <v>29097</v>
      </c>
    </row>
    <row r="314" spans="1:12" x14ac:dyDescent="0.25">
      <c r="A314" s="1">
        <v>751</v>
      </c>
      <c r="B314" s="1" t="s">
        <v>3</v>
      </c>
      <c r="C314" s="1">
        <v>0</v>
      </c>
      <c r="D314" s="1">
        <v>532.27138000000002</v>
      </c>
      <c r="E314" s="1" t="s">
        <v>8</v>
      </c>
      <c r="F314" s="62"/>
      <c r="G314" s="48">
        <f t="shared" si="16"/>
        <v>9.6211590116226531E-3</v>
      </c>
      <c r="H314" s="1" t="str">
        <f t="shared" si="13"/>
        <v>Rendah</v>
      </c>
    </row>
    <row r="315" spans="1:12" x14ac:dyDescent="0.25">
      <c r="A315" s="1">
        <v>752</v>
      </c>
      <c r="B315" s="1" t="s">
        <v>3</v>
      </c>
      <c r="C315" s="1">
        <v>0</v>
      </c>
      <c r="D315" s="1">
        <v>358.955691</v>
      </c>
      <c r="E315" s="1" t="s">
        <v>8</v>
      </c>
      <c r="F315" s="62"/>
      <c r="G315" s="48">
        <f t="shared" si="16"/>
        <v>6.4883627243641885E-3</v>
      </c>
      <c r="H315" s="1" t="str">
        <f t="shared" si="13"/>
        <v>Rendah</v>
      </c>
    </row>
    <row r="316" spans="1:12" x14ac:dyDescent="0.25">
      <c r="A316" s="1">
        <v>753</v>
      </c>
      <c r="B316" s="1" t="s">
        <v>3</v>
      </c>
      <c r="C316" s="1">
        <v>0</v>
      </c>
      <c r="D316" s="1">
        <v>355.00182999999998</v>
      </c>
      <c r="E316" s="1" t="s">
        <v>8</v>
      </c>
      <c r="F316" s="62"/>
      <c r="G316" s="48">
        <f t="shared" si="16"/>
        <v>6.4168940585290022E-3</v>
      </c>
      <c r="H316" s="1" t="str">
        <f t="shared" si="13"/>
        <v>Rendah</v>
      </c>
    </row>
    <row r="317" spans="1:12" x14ac:dyDescent="0.25">
      <c r="A317" s="1">
        <v>754</v>
      </c>
      <c r="B317" s="1" t="s">
        <v>3</v>
      </c>
      <c r="C317" s="1">
        <v>0</v>
      </c>
      <c r="D317" s="1">
        <v>241.583144</v>
      </c>
      <c r="E317" s="1" t="s">
        <v>8</v>
      </c>
      <c r="F317" s="62"/>
      <c r="G317" s="48">
        <f t="shared" si="16"/>
        <v>4.3667759159843108E-3</v>
      </c>
      <c r="H317" s="1" t="str">
        <f t="shared" si="13"/>
        <v>Rendah</v>
      </c>
      <c r="K317" t="s">
        <v>50</v>
      </c>
    </row>
    <row r="318" spans="1:12" x14ac:dyDescent="0.25">
      <c r="A318" s="1">
        <v>755</v>
      </c>
      <c r="B318" s="1" t="s">
        <v>3</v>
      </c>
      <c r="C318" s="1">
        <v>0</v>
      </c>
      <c r="D318" s="1">
        <v>151.638758</v>
      </c>
      <c r="E318" s="1" t="s">
        <v>8</v>
      </c>
      <c r="F318" s="62"/>
      <c r="G318" s="48">
        <f t="shared" si="16"/>
        <v>2.740971350071399E-3</v>
      </c>
      <c r="H318" s="1" t="str">
        <f t="shared" si="13"/>
        <v>Rendah</v>
      </c>
    </row>
    <row r="319" spans="1:12" x14ac:dyDescent="0.25">
      <c r="A319" s="1">
        <v>756</v>
      </c>
      <c r="B319" s="1" t="s">
        <v>3</v>
      </c>
      <c r="C319" s="1">
        <v>0</v>
      </c>
      <c r="D319" s="1">
        <v>293.42524100000003</v>
      </c>
      <c r="E319" s="1" t="s">
        <v>8</v>
      </c>
      <c r="F319" s="62"/>
      <c r="G319" s="48">
        <f t="shared" si="16"/>
        <v>5.3038562803897115E-3</v>
      </c>
      <c r="H319" s="1" t="str">
        <f t="shared" si="13"/>
        <v>Rendah</v>
      </c>
    </row>
    <row r="320" spans="1:12" x14ac:dyDescent="0.25">
      <c r="A320" s="1">
        <v>757</v>
      </c>
      <c r="B320" s="1" t="s">
        <v>3</v>
      </c>
      <c r="C320" s="1">
        <v>0</v>
      </c>
      <c r="D320" s="1">
        <v>720.60131000000001</v>
      </c>
      <c r="E320" s="1" t="s">
        <v>8</v>
      </c>
      <c r="F320" s="62"/>
      <c r="G320" s="48">
        <f t="shared" si="16"/>
        <v>1.3025347685411132E-2</v>
      </c>
      <c r="H320" s="1" t="str">
        <f t="shared" si="13"/>
        <v>Sedang</v>
      </c>
    </row>
    <row r="321" spans="1:8" x14ac:dyDescent="0.25">
      <c r="A321" s="1">
        <v>758</v>
      </c>
      <c r="B321" s="1" t="s">
        <v>3</v>
      </c>
      <c r="C321" s="1">
        <v>0</v>
      </c>
      <c r="D321" s="1">
        <v>662.40996900000005</v>
      </c>
      <c r="E321" s="1" t="s">
        <v>8</v>
      </c>
      <c r="F321" s="62"/>
      <c r="G321" s="48">
        <f t="shared" si="16"/>
        <v>1.1973500515156445E-2</v>
      </c>
      <c r="H321" s="1" t="str">
        <f t="shared" si="13"/>
        <v>Sedang</v>
      </c>
    </row>
    <row r="322" spans="1:8" x14ac:dyDescent="0.25">
      <c r="A322" s="1">
        <v>759</v>
      </c>
      <c r="B322" s="1" t="s">
        <v>3</v>
      </c>
      <c r="C322" s="1">
        <v>0</v>
      </c>
      <c r="D322" s="1">
        <v>117.036524</v>
      </c>
      <c r="E322" s="1" t="s">
        <v>8</v>
      </c>
      <c r="F322" s="62"/>
      <c r="G322" s="48">
        <f t="shared" si="16"/>
        <v>2.1155129692894455E-3</v>
      </c>
      <c r="H322" s="1" t="str">
        <f t="shared" si="13"/>
        <v>Rendah</v>
      </c>
    </row>
    <row r="323" spans="1:8" x14ac:dyDescent="0.25">
      <c r="A323" s="1">
        <v>760</v>
      </c>
      <c r="B323" s="1" t="s">
        <v>3</v>
      </c>
      <c r="C323" s="1">
        <v>0</v>
      </c>
      <c r="D323" s="1">
        <v>337.36206600000003</v>
      </c>
      <c r="E323" s="1" t="s">
        <v>8</v>
      </c>
      <c r="F323" s="62"/>
      <c r="G323" s="48">
        <f t="shared" si="16"/>
        <v>6.0980435985033355E-3</v>
      </c>
      <c r="H323" s="1" t="str">
        <f t="shared" si="13"/>
        <v>Rendah</v>
      </c>
    </row>
    <row r="324" spans="1:8" x14ac:dyDescent="0.25">
      <c r="A324" s="1">
        <v>761</v>
      </c>
      <c r="B324" s="1" t="s">
        <v>3</v>
      </c>
      <c r="C324" s="1">
        <v>0</v>
      </c>
      <c r="D324" s="1">
        <v>42.628613000000001</v>
      </c>
      <c r="E324" s="1" t="s">
        <v>8</v>
      </c>
      <c r="F324" s="62"/>
      <c r="G324" s="48">
        <f t="shared" si="16"/>
        <v>7.7054051660249809E-4</v>
      </c>
      <c r="H324" s="1" t="str">
        <f t="shared" si="13"/>
        <v>Rendah</v>
      </c>
    </row>
    <row r="325" spans="1:8" x14ac:dyDescent="0.25">
      <c r="A325" s="1">
        <v>763</v>
      </c>
      <c r="B325" s="1" t="s">
        <v>3</v>
      </c>
      <c r="C325" s="1">
        <v>0</v>
      </c>
      <c r="D325" s="1">
        <v>595.54365600000006</v>
      </c>
      <c r="E325" s="1" t="s">
        <v>8</v>
      </c>
      <c r="F325" s="62"/>
      <c r="G325" s="48">
        <f t="shared" si="16"/>
        <v>1.0764847459465323E-2</v>
      </c>
      <c r="H325" s="1" t="str">
        <f t="shared" si="13"/>
        <v>Rendah</v>
      </c>
    </row>
    <row r="326" spans="1:8" x14ac:dyDescent="0.25">
      <c r="A326" s="1">
        <v>764</v>
      </c>
      <c r="B326" s="1" t="s">
        <v>3</v>
      </c>
      <c r="C326" s="1">
        <v>0</v>
      </c>
      <c r="D326" s="1">
        <v>136.744225</v>
      </c>
      <c r="E326" s="1" t="s">
        <v>8</v>
      </c>
      <c r="F326" s="62"/>
      <c r="G326" s="48">
        <f t="shared" si="16"/>
        <v>2.471742765215191E-3</v>
      </c>
      <c r="H326" s="1" t="str">
        <f t="shared" si="13"/>
        <v>Rendah</v>
      </c>
    </row>
    <row r="327" spans="1:8" x14ac:dyDescent="0.25">
      <c r="A327" s="1">
        <v>765</v>
      </c>
      <c r="B327" s="1" t="s">
        <v>3</v>
      </c>
      <c r="C327" s="1">
        <v>0</v>
      </c>
      <c r="D327" s="1">
        <v>219.50088700000001</v>
      </c>
      <c r="E327" s="1" t="s">
        <v>8</v>
      </c>
      <c r="F327" s="62"/>
      <c r="G327" s="48">
        <f t="shared" si="16"/>
        <v>3.9676244419138513E-3</v>
      </c>
      <c r="H327" s="1" t="str">
        <f t="shared" si="13"/>
        <v>Rendah</v>
      </c>
    </row>
    <row r="328" spans="1:8" x14ac:dyDescent="0.25">
      <c r="A328" s="1">
        <v>766</v>
      </c>
      <c r="B328" s="1" t="s">
        <v>3</v>
      </c>
      <c r="C328" s="1">
        <v>0</v>
      </c>
      <c r="D328" s="1">
        <v>295.01627100000002</v>
      </c>
      <c r="E328" s="1" t="s">
        <v>8</v>
      </c>
      <c r="F328" s="62"/>
      <c r="G328" s="48">
        <f t="shared" si="16"/>
        <v>5.3326152052491733E-3</v>
      </c>
      <c r="H328" s="1" t="str">
        <f t="shared" si="13"/>
        <v>Rendah</v>
      </c>
    </row>
    <row r="329" spans="1:8" x14ac:dyDescent="0.25">
      <c r="A329" s="1">
        <v>767</v>
      </c>
      <c r="B329" s="1" t="s">
        <v>3</v>
      </c>
      <c r="C329" s="1">
        <v>0</v>
      </c>
      <c r="D329" s="1">
        <v>137.37706700000001</v>
      </c>
      <c r="E329" s="1" t="s">
        <v>8</v>
      </c>
      <c r="F329" s="62"/>
      <c r="G329" s="48">
        <f t="shared" si="16"/>
        <v>2.4831818050358805E-3</v>
      </c>
      <c r="H329" s="1" t="str">
        <f t="shared" si="13"/>
        <v>Rendah</v>
      </c>
    </row>
    <row r="330" spans="1:8" x14ac:dyDescent="0.25">
      <c r="A330" s="1">
        <v>768</v>
      </c>
      <c r="B330" s="1" t="s">
        <v>3</v>
      </c>
      <c r="C330" s="1">
        <v>0</v>
      </c>
      <c r="D330" s="1">
        <v>314.71650499999998</v>
      </c>
      <c r="E330" s="1" t="s">
        <v>8</v>
      </c>
      <c r="F330" s="62"/>
      <c r="G330" s="48">
        <f t="shared" si="16"/>
        <v>5.68871003018636E-3</v>
      </c>
      <c r="H330" s="1" t="str">
        <f t="shared" si="13"/>
        <v>Rendah</v>
      </c>
    </row>
    <row r="331" spans="1:8" x14ac:dyDescent="0.25">
      <c r="A331" s="1">
        <v>769</v>
      </c>
      <c r="B331" s="1" t="s">
        <v>3</v>
      </c>
      <c r="C331" s="1">
        <v>0</v>
      </c>
      <c r="D331" s="1">
        <v>567.69826799999998</v>
      </c>
      <c r="E331" s="1" t="s">
        <v>8</v>
      </c>
      <c r="F331" s="62"/>
      <c r="G331" s="48">
        <f t="shared" si="16"/>
        <v>1.0261523561628979E-2</v>
      </c>
      <c r="H331" s="1" t="str">
        <f t="shared" si="13"/>
        <v>Rendah</v>
      </c>
    </row>
    <row r="332" spans="1:8" x14ac:dyDescent="0.25">
      <c r="A332" s="1">
        <v>770</v>
      </c>
      <c r="B332" s="1" t="s">
        <v>3</v>
      </c>
      <c r="C332" s="1">
        <v>0</v>
      </c>
      <c r="D332" s="1">
        <v>58.496211000000002</v>
      </c>
      <c r="E332" s="1" t="s">
        <v>8</v>
      </c>
      <c r="F332" s="62"/>
      <c r="G332" s="48">
        <f t="shared" si="16"/>
        <v>1.057357898161705E-3</v>
      </c>
      <c r="H332" s="1" t="str">
        <f t="shared" ref="H332:H390" si="17">IF(G332&gt;0.0226,"Tinggi",IF(AND(G332&gt;0.0113,G332&lt;0.0225),"Sedang",IF(AND(G332&gt;0,G332&lt;0.0112),"Rendah","Rendah")))</f>
        <v>Rendah</v>
      </c>
    </row>
    <row r="333" spans="1:8" x14ac:dyDescent="0.25">
      <c r="A333" s="1">
        <v>774</v>
      </c>
      <c r="B333" s="1" t="s">
        <v>3</v>
      </c>
      <c r="C333" s="1">
        <v>0</v>
      </c>
      <c r="D333" s="1">
        <v>78.069153</v>
      </c>
      <c r="E333" s="1" t="s">
        <v>8</v>
      </c>
      <c r="F333" s="62"/>
      <c r="G333" s="48">
        <f t="shared" si="16"/>
        <v>1.4111518355837537E-3</v>
      </c>
      <c r="H333" s="1" t="str">
        <f t="shared" si="17"/>
        <v>Rendah</v>
      </c>
    </row>
    <row r="334" spans="1:8" x14ac:dyDescent="0.25">
      <c r="A334" s="1">
        <v>775</v>
      </c>
      <c r="B334" s="1" t="s">
        <v>3</v>
      </c>
      <c r="C334" s="1">
        <v>0</v>
      </c>
      <c r="D334" s="1">
        <v>245.660214</v>
      </c>
      <c r="E334" s="1" t="s">
        <v>8</v>
      </c>
      <c r="F334" s="62"/>
      <c r="G334" s="48">
        <f t="shared" si="16"/>
        <v>4.4404716663955313E-3</v>
      </c>
      <c r="H334" s="1" t="str">
        <f t="shared" si="17"/>
        <v>Rendah</v>
      </c>
    </row>
    <row r="335" spans="1:8" x14ac:dyDescent="0.25">
      <c r="A335" s="1">
        <v>776</v>
      </c>
      <c r="B335" s="1" t="s">
        <v>3</v>
      </c>
      <c r="C335" s="1">
        <v>0</v>
      </c>
      <c r="D335" s="1">
        <v>67.692279999999997</v>
      </c>
      <c r="E335" s="1" t="s">
        <v>8</v>
      </c>
      <c r="F335" s="62"/>
      <c r="G335" s="48">
        <f t="shared" si="16"/>
        <v>1.2235829582632901E-3</v>
      </c>
      <c r="H335" s="1" t="str">
        <f t="shared" si="17"/>
        <v>Rendah</v>
      </c>
    </row>
    <row r="336" spans="1:8" x14ac:dyDescent="0.25">
      <c r="A336" s="1">
        <v>777</v>
      </c>
      <c r="B336" s="1" t="s">
        <v>3</v>
      </c>
      <c r="C336" s="1">
        <v>0</v>
      </c>
      <c r="D336" s="1">
        <v>201.22688099999999</v>
      </c>
      <c r="E336" s="1" t="s">
        <v>8</v>
      </c>
      <c r="F336" s="62"/>
      <c r="G336" s="48">
        <f t="shared" si="16"/>
        <v>3.6373096361368689E-3</v>
      </c>
      <c r="H336" s="1" t="str">
        <f t="shared" si="17"/>
        <v>Rendah</v>
      </c>
    </row>
    <row r="337" spans="1:8" x14ac:dyDescent="0.25">
      <c r="A337" s="1">
        <v>778</v>
      </c>
      <c r="B337" s="1" t="s">
        <v>3</v>
      </c>
      <c r="C337" s="1">
        <v>0</v>
      </c>
      <c r="D337" s="1">
        <v>61.727274000000001</v>
      </c>
      <c r="E337" s="1" t="s">
        <v>8</v>
      </c>
      <c r="F337" s="62"/>
      <c r="G337" s="48">
        <f t="shared" si="16"/>
        <v>1.1157615096795185E-3</v>
      </c>
      <c r="H337" s="1" t="str">
        <f t="shared" si="17"/>
        <v>Rendah</v>
      </c>
    </row>
    <row r="338" spans="1:8" x14ac:dyDescent="0.25">
      <c r="A338" s="1">
        <v>779</v>
      </c>
      <c r="B338" s="1" t="s">
        <v>3</v>
      </c>
      <c r="C338" s="1">
        <v>0</v>
      </c>
      <c r="D338" s="1">
        <v>76.977080000000001</v>
      </c>
      <c r="E338" s="1" t="s">
        <v>8</v>
      </c>
      <c r="F338" s="62"/>
      <c r="G338" s="48">
        <f t="shared" si="16"/>
        <v>1.3914118901722612E-3</v>
      </c>
      <c r="H338" s="1" t="str">
        <f t="shared" si="17"/>
        <v>Rendah</v>
      </c>
    </row>
    <row r="339" spans="1:8" x14ac:dyDescent="0.25">
      <c r="A339" s="1">
        <v>780</v>
      </c>
      <c r="B339" s="1" t="s">
        <v>3</v>
      </c>
      <c r="C339" s="1">
        <v>0</v>
      </c>
      <c r="D339" s="1">
        <v>507.25347900000003</v>
      </c>
      <c r="E339" s="1" t="s">
        <v>8</v>
      </c>
      <c r="F339" s="62"/>
      <c r="G339" s="48">
        <f t="shared" si="16"/>
        <v>9.1689438208340125E-3</v>
      </c>
      <c r="H339" s="1" t="str">
        <f t="shared" si="17"/>
        <v>Rendah</v>
      </c>
    </row>
    <row r="340" spans="1:8" x14ac:dyDescent="0.25">
      <c r="A340" s="1">
        <v>782</v>
      </c>
      <c r="B340" s="1" t="s">
        <v>3</v>
      </c>
      <c r="C340" s="1">
        <v>0</v>
      </c>
      <c r="D340" s="1">
        <v>350.77523100000002</v>
      </c>
      <c r="E340" s="1" t="s">
        <v>8</v>
      </c>
      <c r="F340" s="62"/>
      <c r="G340" s="48">
        <f t="shared" si="16"/>
        <v>6.3404954720459846E-3</v>
      </c>
      <c r="H340" s="1" t="str">
        <f t="shared" si="17"/>
        <v>Rendah</v>
      </c>
    </row>
    <row r="341" spans="1:8" x14ac:dyDescent="0.25">
      <c r="A341" s="1">
        <v>783</v>
      </c>
      <c r="B341" s="1" t="s">
        <v>3</v>
      </c>
      <c r="C341" s="1">
        <v>0</v>
      </c>
      <c r="D341" s="1">
        <v>401.58535499999999</v>
      </c>
      <c r="E341" s="1" t="s">
        <v>8</v>
      </c>
      <c r="F341" s="62"/>
      <c r="G341" s="48">
        <f t="shared" si="16"/>
        <v>7.2589222384903205E-3</v>
      </c>
      <c r="H341" s="1" t="str">
        <f t="shared" si="17"/>
        <v>Rendah</v>
      </c>
    </row>
    <row r="342" spans="1:8" x14ac:dyDescent="0.25">
      <c r="A342" s="1">
        <v>784</v>
      </c>
      <c r="B342" s="1" t="s">
        <v>3</v>
      </c>
      <c r="C342" s="1">
        <v>0</v>
      </c>
      <c r="D342" s="1">
        <v>570.93738199999996</v>
      </c>
      <c r="E342" s="1" t="s">
        <v>8</v>
      </c>
      <c r="F342" s="62"/>
      <c r="G342" s="48">
        <f t="shared" si="16"/>
        <v>1.0320072700323554E-2</v>
      </c>
      <c r="H342" s="1" t="str">
        <f t="shared" si="17"/>
        <v>Rendah</v>
      </c>
    </row>
    <row r="343" spans="1:8" x14ac:dyDescent="0.25">
      <c r="A343" s="1">
        <v>785</v>
      </c>
      <c r="B343" s="1" t="s">
        <v>3</v>
      </c>
      <c r="C343" s="1">
        <v>0</v>
      </c>
      <c r="D343" s="1">
        <v>159.99696</v>
      </c>
      <c r="E343" s="1" t="s">
        <v>8</v>
      </c>
      <c r="F343" s="62"/>
      <c r="G343" s="48">
        <f t="shared" si="16"/>
        <v>2.8920514071904993E-3</v>
      </c>
      <c r="H343" s="1" t="str">
        <f t="shared" si="17"/>
        <v>Rendah</v>
      </c>
    </row>
    <row r="344" spans="1:8" x14ac:dyDescent="0.25">
      <c r="A344" s="1">
        <v>786</v>
      </c>
      <c r="B344" s="1" t="s">
        <v>3</v>
      </c>
      <c r="C344" s="1">
        <v>0</v>
      </c>
      <c r="D344" s="1">
        <v>151.49664899999999</v>
      </c>
      <c r="E344" s="1" t="s">
        <v>8</v>
      </c>
      <c r="F344" s="62"/>
      <c r="G344" s="48">
        <f t="shared" si="16"/>
        <v>2.738402635431918E-3</v>
      </c>
      <c r="H344" s="1" t="str">
        <f t="shared" si="17"/>
        <v>Rendah</v>
      </c>
    </row>
    <row r="345" spans="1:8" x14ac:dyDescent="0.25">
      <c r="A345" s="1">
        <v>788</v>
      </c>
      <c r="B345" s="1" t="s">
        <v>3</v>
      </c>
      <c r="C345" s="1">
        <v>0</v>
      </c>
      <c r="D345" s="1">
        <v>36.382714</v>
      </c>
      <c r="E345" s="1" t="s">
        <v>8</v>
      </c>
      <c r="F345" s="62"/>
      <c r="G345" s="48">
        <f t="shared" si="16"/>
        <v>6.5764174032500046E-4</v>
      </c>
      <c r="H345" s="1" t="str">
        <f t="shared" si="17"/>
        <v>Rendah</v>
      </c>
    </row>
    <row r="346" spans="1:8" x14ac:dyDescent="0.25">
      <c r="A346" s="1">
        <v>789</v>
      </c>
      <c r="B346" s="1" t="s">
        <v>3</v>
      </c>
      <c r="C346" s="1">
        <v>0</v>
      </c>
      <c r="D346" s="1">
        <v>158.47733400000001</v>
      </c>
      <c r="E346" s="1" t="s">
        <v>8</v>
      </c>
      <c r="F346" s="62"/>
      <c r="G346" s="48">
        <f t="shared" si="16"/>
        <v>2.8645831570956026E-3</v>
      </c>
      <c r="H346" s="1" t="str">
        <f t="shared" si="17"/>
        <v>Rendah</v>
      </c>
    </row>
    <row r="347" spans="1:8" x14ac:dyDescent="0.25">
      <c r="A347" s="1">
        <v>792</v>
      </c>
      <c r="B347" s="1" t="s">
        <v>3</v>
      </c>
      <c r="C347" s="1">
        <v>0</v>
      </c>
      <c r="D347" s="1">
        <v>133.82695799999999</v>
      </c>
      <c r="E347" s="1" t="s">
        <v>8</v>
      </c>
      <c r="F347" s="62"/>
      <c r="G347" s="48">
        <f t="shared" si="16"/>
        <v>2.4190112249877988E-3</v>
      </c>
      <c r="H347" s="1" t="str">
        <f t="shared" si="17"/>
        <v>Rendah</v>
      </c>
    </row>
    <row r="348" spans="1:8" x14ac:dyDescent="0.25">
      <c r="A348" s="1">
        <v>793</v>
      </c>
      <c r="B348" s="1" t="s">
        <v>3</v>
      </c>
      <c r="C348" s="1">
        <v>0</v>
      </c>
      <c r="D348" s="1">
        <v>101.132875</v>
      </c>
      <c r="E348" s="1" t="s">
        <v>8</v>
      </c>
      <c r="F348" s="62"/>
      <c r="G348" s="48">
        <f t="shared" si="16"/>
        <v>1.8280439419409648E-3</v>
      </c>
      <c r="H348" s="1" t="str">
        <f t="shared" si="17"/>
        <v>Rendah</v>
      </c>
    </row>
    <row r="349" spans="1:8" x14ac:dyDescent="0.25">
      <c r="A349" s="1">
        <v>795</v>
      </c>
      <c r="B349" s="1" t="s">
        <v>3</v>
      </c>
      <c r="C349" s="1">
        <v>0</v>
      </c>
      <c r="D349" s="1">
        <v>732.160123</v>
      </c>
      <c r="E349" s="1" t="s">
        <v>8</v>
      </c>
      <c r="F349" s="62"/>
      <c r="G349" s="48">
        <f t="shared" si="16"/>
        <v>1.3234280913905608E-2</v>
      </c>
      <c r="H349" s="1" t="str">
        <f t="shared" si="17"/>
        <v>Sedang</v>
      </c>
    </row>
    <row r="350" spans="1:8" x14ac:dyDescent="0.25">
      <c r="A350" s="1">
        <v>796</v>
      </c>
      <c r="B350" s="1" t="s">
        <v>3</v>
      </c>
      <c r="C350" s="1">
        <v>0</v>
      </c>
      <c r="D350" s="1">
        <v>459.876802</v>
      </c>
      <c r="E350" s="1" t="s">
        <v>8</v>
      </c>
      <c r="F350" s="62"/>
      <c r="G350" s="48">
        <f t="shared" si="16"/>
        <v>8.3125788912387245E-3</v>
      </c>
      <c r="H350" s="1" t="str">
        <f t="shared" si="17"/>
        <v>Rendah</v>
      </c>
    </row>
    <row r="351" spans="1:8" x14ac:dyDescent="0.25">
      <c r="A351" s="1">
        <v>828</v>
      </c>
      <c r="B351" s="1" t="s">
        <v>3</v>
      </c>
      <c r="C351" s="1">
        <v>0</v>
      </c>
      <c r="D351" s="1">
        <v>286.96294</v>
      </c>
      <c r="E351" s="1" t="s">
        <v>8</v>
      </c>
      <c r="F351" s="94">
        <v>67145</v>
      </c>
      <c r="G351" s="48">
        <f>D351/F$351</f>
        <v>4.2737797304341352E-3</v>
      </c>
      <c r="H351" s="1" t="str">
        <f t="shared" si="17"/>
        <v>Rendah</v>
      </c>
    </row>
    <row r="352" spans="1:8" x14ac:dyDescent="0.25">
      <c r="A352" s="1">
        <v>829</v>
      </c>
      <c r="B352" s="1" t="s">
        <v>3</v>
      </c>
      <c r="C352" s="1">
        <v>0</v>
      </c>
      <c r="D352" s="1">
        <v>45.245386000000003</v>
      </c>
      <c r="E352" s="1" t="s">
        <v>8</v>
      </c>
      <c r="F352" s="94"/>
      <c r="G352" s="48">
        <f t="shared" ref="G352:G386" si="18">D352/F$351</f>
        <v>6.7384594534216995E-4</v>
      </c>
      <c r="H352" s="1" t="str">
        <f t="shared" si="17"/>
        <v>Rendah</v>
      </c>
    </row>
    <row r="353" spans="1:8" x14ac:dyDescent="0.25">
      <c r="A353" s="1">
        <v>830</v>
      </c>
      <c r="B353" s="1" t="s">
        <v>3</v>
      </c>
      <c r="C353" s="1">
        <v>0</v>
      </c>
      <c r="D353" s="1">
        <v>361.47585700000002</v>
      </c>
      <c r="E353" s="1" t="s">
        <v>8</v>
      </c>
      <c r="F353" s="94"/>
      <c r="G353" s="48">
        <f t="shared" si="18"/>
        <v>5.3835111624097104E-3</v>
      </c>
      <c r="H353" s="1" t="str">
        <f t="shared" si="17"/>
        <v>Rendah</v>
      </c>
    </row>
    <row r="354" spans="1:8" x14ac:dyDescent="0.25">
      <c r="A354" s="1">
        <v>831</v>
      </c>
      <c r="B354" s="1" t="s">
        <v>3</v>
      </c>
      <c r="C354" s="1">
        <v>0</v>
      </c>
      <c r="D354" s="1">
        <v>931.57500400000004</v>
      </c>
      <c r="E354" s="1" t="s">
        <v>8</v>
      </c>
      <c r="F354" s="94"/>
      <c r="G354" s="48">
        <f t="shared" si="18"/>
        <v>1.387407854642937E-2</v>
      </c>
      <c r="H354" s="1" t="str">
        <f t="shared" si="17"/>
        <v>Sedang</v>
      </c>
    </row>
    <row r="355" spans="1:8" x14ac:dyDescent="0.25">
      <c r="A355" s="1">
        <v>834</v>
      </c>
      <c r="B355" s="1" t="s">
        <v>3</v>
      </c>
      <c r="C355" s="1">
        <v>0</v>
      </c>
      <c r="D355" s="1">
        <v>587.90405199999998</v>
      </c>
      <c r="E355" s="1" t="s">
        <v>8</v>
      </c>
      <c r="F355" s="94"/>
      <c r="G355" s="48">
        <f t="shared" si="18"/>
        <v>8.7557383572864685E-3</v>
      </c>
      <c r="H355" s="1" t="str">
        <f t="shared" si="17"/>
        <v>Rendah</v>
      </c>
    </row>
    <row r="356" spans="1:8" x14ac:dyDescent="0.25">
      <c r="A356" s="1">
        <v>835</v>
      </c>
      <c r="B356" s="1" t="s">
        <v>3</v>
      </c>
      <c r="C356" s="1">
        <v>0</v>
      </c>
      <c r="D356" s="1">
        <v>258.29517199999998</v>
      </c>
      <c r="E356" s="1" t="s">
        <v>8</v>
      </c>
      <c r="F356" s="94"/>
      <c r="G356" s="48">
        <f t="shared" si="18"/>
        <v>3.8468265991510905E-3</v>
      </c>
      <c r="H356" s="1" t="str">
        <f t="shared" si="17"/>
        <v>Rendah</v>
      </c>
    </row>
    <row r="357" spans="1:8" x14ac:dyDescent="0.25">
      <c r="A357" s="1">
        <v>836</v>
      </c>
      <c r="B357" s="1" t="s">
        <v>3</v>
      </c>
      <c r="C357" s="1">
        <v>0</v>
      </c>
      <c r="D357" s="1">
        <v>210.04746299999999</v>
      </c>
      <c r="E357" s="1" t="s">
        <v>8</v>
      </c>
      <c r="F357" s="94"/>
      <c r="G357" s="48">
        <f t="shared" si="18"/>
        <v>3.1282666319160024E-3</v>
      </c>
      <c r="H357" s="1" t="str">
        <f t="shared" si="17"/>
        <v>Rendah</v>
      </c>
    </row>
    <row r="358" spans="1:8" x14ac:dyDescent="0.25">
      <c r="A358" s="1">
        <v>839</v>
      </c>
      <c r="B358" s="1" t="s">
        <v>3</v>
      </c>
      <c r="C358" s="1">
        <v>0</v>
      </c>
      <c r="D358" s="1">
        <v>189.393125</v>
      </c>
      <c r="E358" s="1" t="s">
        <v>8</v>
      </c>
      <c r="F358" s="94"/>
      <c r="G358" s="48">
        <f t="shared" si="18"/>
        <v>2.8206586491920471E-3</v>
      </c>
      <c r="H358" s="1" t="str">
        <f t="shared" si="17"/>
        <v>Rendah</v>
      </c>
    </row>
    <row r="359" spans="1:8" x14ac:dyDescent="0.25">
      <c r="A359" s="1">
        <v>841</v>
      </c>
      <c r="B359" s="1" t="s">
        <v>3</v>
      </c>
      <c r="C359" s="1">
        <v>0</v>
      </c>
      <c r="D359" s="1">
        <v>132.33498399999999</v>
      </c>
      <c r="E359" s="1" t="s">
        <v>8</v>
      </c>
      <c r="F359" s="94"/>
      <c r="G359" s="48">
        <f t="shared" si="18"/>
        <v>1.9708836696701168E-3</v>
      </c>
      <c r="H359" s="1" t="str">
        <f t="shared" si="17"/>
        <v>Rendah</v>
      </c>
    </row>
    <row r="360" spans="1:8" x14ac:dyDescent="0.25">
      <c r="A360" s="1">
        <v>842</v>
      </c>
      <c r="B360" s="1" t="s">
        <v>3</v>
      </c>
      <c r="C360" s="1">
        <v>0</v>
      </c>
      <c r="D360" s="1">
        <v>504.19077700000003</v>
      </c>
      <c r="E360" s="1" t="s">
        <v>8</v>
      </c>
      <c r="F360" s="94"/>
      <c r="G360" s="48">
        <f t="shared" si="18"/>
        <v>7.5089846898503242E-3</v>
      </c>
      <c r="H360" s="1" t="str">
        <f t="shared" si="17"/>
        <v>Rendah</v>
      </c>
    </row>
    <row r="361" spans="1:8" x14ac:dyDescent="0.25">
      <c r="A361" s="1">
        <v>843</v>
      </c>
      <c r="B361" s="1" t="s">
        <v>3</v>
      </c>
      <c r="C361" s="1">
        <v>0</v>
      </c>
      <c r="D361" s="1">
        <v>116.115264</v>
      </c>
      <c r="E361" s="1" t="s">
        <v>8</v>
      </c>
      <c r="F361" s="94"/>
      <c r="G361" s="48">
        <f t="shared" si="18"/>
        <v>1.729321081242088E-3</v>
      </c>
      <c r="H361" s="1" t="str">
        <f t="shared" si="17"/>
        <v>Rendah</v>
      </c>
    </row>
    <row r="362" spans="1:8" x14ac:dyDescent="0.25">
      <c r="A362" s="1">
        <v>844</v>
      </c>
      <c r="B362" s="1" t="s">
        <v>3</v>
      </c>
      <c r="C362" s="1">
        <v>0</v>
      </c>
      <c r="D362" s="1">
        <v>366.57219400000002</v>
      </c>
      <c r="E362" s="1" t="s">
        <v>8</v>
      </c>
      <c r="F362" s="94"/>
      <c r="G362" s="48">
        <f t="shared" si="18"/>
        <v>5.4594116315436741E-3</v>
      </c>
      <c r="H362" s="1" t="str">
        <f t="shared" si="17"/>
        <v>Rendah</v>
      </c>
    </row>
    <row r="363" spans="1:8" x14ac:dyDescent="0.25">
      <c r="A363" s="1">
        <v>845</v>
      </c>
      <c r="B363" s="1" t="s">
        <v>3</v>
      </c>
      <c r="C363" s="1">
        <v>0</v>
      </c>
      <c r="D363" s="1">
        <v>182.31443300000001</v>
      </c>
      <c r="E363" s="1" t="s">
        <v>8</v>
      </c>
      <c r="F363" s="94"/>
      <c r="G363" s="48">
        <f t="shared" si="18"/>
        <v>2.7152346861270388E-3</v>
      </c>
      <c r="H363" s="1" t="str">
        <f t="shared" si="17"/>
        <v>Rendah</v>
      </c>
    </row>
    <row r="364" spans="1:8" x14ac:dyDescent="0.25">
      <c r="A364" s="1">
        <v>846</v>
      </c>
      <c r="B364" s="1" t="s">
        <v>3</v>
      </c>
      <c r="C364" s="1">
        <v>0</v>
      </c>
      <c r="D364" s="1">
        <v>192.32719399999999</v>
      </c>
      <c r="E364" s="1" t="s">
        <v>8</v>
      </c>
      <c r="F364" s="94"/>
      <c r="G364" s="48">
        <f t="shared" si="18"/>
        <v>2.8643561545908108E-3</v>
      </c>
      <c r="H364" s="1" t="str">
        <f t="shared" si="17"/>
        <v>Rendah</v>
      </c>
    </row>
    <row r="365" spans="1:8" x14ac:dyDescent="0.25">
      <c r="A365" s="1">
        <v>847</v>
      </c>
      <c r="B365" s="1" t="s">
        <v>3</v>
      </c>
      <c r="C365" s="1">
        <v>0</v>
      </c>
      <c r="D365" s="1">
        <v>555.78068099999996</v>
      </c>
      <c r="E365" s="1" t="s">
        <v>8</v>
      </c>
      <c r="F365" s="94"/>
      <c r="G365" s="48">
        <f t="shared" si="18"/>
        <v>8.2773204408369931E-3</v>
      </c>
      <c r="H365" s="1" t="str">
        <f t="shared" si="17"/>
        <v>Rendah</v>
      </c>
    </row>
    <row r="366" spans="1:8" x14ac:dyDescent="0.25">
      <c r="A366" s="1">
        <v>848</v>
      </c>
      <c r="B366" s="1" t="s">
        <v>3</v>
      </c>
      <c r="C366" s="1">
        <v>0</v>
      </c>
      <c r="D366" s="1">
        <v>235.69155599999999</v>
      </c>
      <c r="E366" s="1" t="s">
        <v>8</v>
      </c>
      <c r="F366" s="94"/>
      <c r="G366" s="48">
        <f t="shared" si="18"/>
        <v>3.5101877429443741E-3</v>
      </c>
      <c r="H366" s="1" t="str">
        <f t="shared" si="17"/>
        <v>Rendah</v>
      </c>
    </row>
    <row r="367" spans="1:8" x14ac:dyDescent="0.25">
      <c r="A367" s="1">
        <v>849</v>
      </c>
      <c r="B367" s="1" t="s">
        <v>3</v>
      </c>
      <c r="C367" s="1">
        <v>0</v>
      </c>
      <c r="D367" s="1">
        <v>418.46521899999999</v>
      </c>
      <c r="E367" s="1" t="s">
        <v>8</v>
      </c>
      <c r="F367" s="94"/>
      <c r="G367" s="48">
        <f t="shared" si="18"/>
        <v>6.2322618065380891E-3</v>
      </c>
      <c r="H367" s="1" t="str">
        <f t="shared" si="17"/>
        <v>Rendah</v>
      </c>
    </row>
    <row r="368" spans="1:8" x14ac:dyDescent="0.25">
      <c r="A368" s="1">
        <v>850</v>
      </c>
      <c r="B368" s="1" t="s">
        <v>3</v>
      </c>
      <c r="C368" s="1">
        <v>0</v>
      </c>
      <c r="D368" s="1">
        <v>519.78004999999996</v>
      </c>
      <c r="E368" s="1" t="s">
        <v>8</v>
      </c>
      <c r="F368" s="94"/>
      <c r="G368" s="48">
        <f t="shared" si="18"/>
        <v>7.741157941767815E-3</v>
      </c>
      <c r="H368" s="1" t="str">
        <f t="shared" si="17"/>
        <v>Rendah</v>
      </c>
    </row>
    <row r="369" spans="1:8" x14ac:dyDescent="0.25">
      <c r="A369" s="1">
        <v>851</v>
      </c>
      <c r="B369" s="1" t="s">
        <v>3</v>
      </c>
      <c r="C369" s="1">
        <v>0</v>
      </c>
      <c r="D369" s="1">
        <v>197.303822</v>
      </c>
      <c r="E369" s="1" t="s">
        <v>8</v>
      </c>
      <c r="F369" s="94"/>
      <c r="G369" s="48">
        <f t="shared" si="18"/>
        <v>2.9384737806240225E-3</v>
      </c>
      <c r="H369" s="1" t="str">
        <f t="shared" si="17"/>
        <v>Rendah</v>
      </c>
    </row>
    <row r="370" spans="1:8" x14ac:dyDescent="0.25">
      <c r="A370" s="1">
        <v>852</v>
      </c>
      <c r="B370" s="1" t="s">
        <v>3</v>
      </c>
      <c r="C370" s="1">
        <v>0</v>
      </c>
      <c r="D370" s="1">
        <v>192.663566</v>
      </c>
      <c r="E370" s="1" t="s">
        <v>8</v>
      </c>
      <c r="F370" s="94"/>
      <c r="G370" s="48">
        <f t="shared" si="18"/>
        <v>2.8693657904534961E-3</v>
      </c>
      <c r="H370" s="1" t="str">
        <f t="shared" si="17"/>
        <v>Rendah</v>
      </c>
    </row>
    <row r="371" spans="1:8" x14ac:dyDescent="0.25">
      <c r="A371" s="1">
        <v>863</v>
      </c>
      <c r="B371" s="1" t="s">
        <v>3</v>
      </c>
      <c r="C371" s="1">
        <v>0</v>
      </c>
      <c r="D371" s="1">
        <v>1762.2306819999999</v>
      </c>
      <c r="E371" s="1" t="s">
        <v>8</v>
      </c>
      <c r="F371" s="94"/>
      <c r="G371" s="48">
        <f t="shared" si="18"/>
        <v>2.6245151269640329E-2</v>
      </c>
      <c r="H371" s="1" t="str">
        <f t="shared" si="17"/>
        <v>Tinggi</v>
      </c>
    </row>
    <row r="372" spans="1:8" x14ac:dyDescent="0.25">
      <c r="A372" s="1">
        <v>865</v>
      </c>
      <c r="B372" s="1" t="s">
        <v>3</v>
      </c>
      <c r="C372" s="1">
        <v>0</v>
      </c>
      <c r="D372" s="1">
        <v>706.959159</v>
      </c>
      <c r="E372" s="1" t="s">
        <v>8</v>
      </c>
      <c r="F372" s="94"/>
      <c r="G372" s="48">
        <f t="shared" si="18"/>
        <v>1.0528842936927544E-2</v>
      </c>
      <c r="H372" s="1" t="str">
        <f t="shared" si="17"/>
        <v>Rendah</v>
      </c>
    </row>
    <row r="373" spans="1:8" x14ac:dyDescent="0.25">
      <c r="A373" s="1">
        <v>866</v>
      </c>
      <c r="B373" s="1" t="s">
        <v>3</v>
      </c>
      <c r="C373" s="1">
        <v>0</v>
      </c>
      <c r="D373" s="1">
        <v>263.70740499999999</v>
      </c>
      <c r="E373" s="1" t="s">
        <v>8</v>
      </c>
      <c r="F373" s="94"/>
      <c r="G373" s="48">
        <f t="shared" si="18"/>
        <v>3.9274317521781222E-3</v>
      </c>
      <c r="H373" s="1" t="str">
        <f t="shared" si="17"/>
        <v>Rendah</v>
      </c>
    </row>
    <row r="374" spans="1:8" x14ac:dyDescent="0.25">
      <c r="A374" s="1">
        <v>867</v>
      </c>
      <c r="B374" s="1" t="s">
        <v>3</v>
      </c>
      <c r="C374" s="1">
        <v>0</v>
      </c>
      <c r="D374" s="1">
        <v>334.32456500000001</v>
      </c>
      <c r="E374" s="1" t="s">
        <v>8</v>
      </c>
      <c r="F374" s="94"/>
      <c r="G374" s="48">
        <f t="shared" si="18"/>
        <v>4.9791431230918164E-3</v>
      </c>
      <c r="H374" s="1" t="str">
        <f t="shared" si="17"/>
        <v>Rendah</v>
      </c>
    </row>
    <row r="375" spans="1:8" x14ac:dyDescent="0.25">
      <c r="A375" s="1">
        <v>868</v>
      </c>
      <c r="B375" s="1" t="s">
        <v>3</v>
      </c>
      <c r="C375" s="1">
        <v>0</v>
      </c>
      <c r="D375" s="1">
        <v>156.46032600000001</v>
      </c>
      <c r="E375" s="1" t="s">
        <v>8</v>
      </c>
      <c r="F375" s="94"/>
      <c r="G375" s="48">
        <f t="shared" si="18"/>
        <v>2.330185806835952E-3</v>
      </c>
      <c r="H375" s="1" t="str">
        <f t="shared" si="17"/>
        <v>Rendah</v>
      </c>
    </row>
    <row r="376" spans="1:8" x14ac:dyDescent="0.25">
      <c r="A376" s="1">
        <v>869</v>
      </c>
      <c r="B376" s="1" t="s">
        <v>3</v>
      </c>
      <c r="C376" s="1">
        <v>0</v>
      </c>
      <c r="D376" s="1">
        <v>298.65721100000002</v>
      </c>
      <c r="E376" s="1" t="s">
        <v>8</v>
      </c>
      <c r="F376" s="94"/>
      <c r="G376" s="48">
        <f t="shared" si="18"/>
        <v>4.4479441656117358E-3</v>
      </c>
      <c r="H376" s="1" t="str">
        <f t="shared" si="17"/>
        <v>Rendah</v>
      </c>
    </row>
    <row r="377" spans="1:8" x14ac:dyDescent="0.25">
      <c r="A377" s="1">
        <v>870</v>
      </c>
      <c r="B377" s="1" t="s">
        <v>3</v>
      </c>
      <c r="C377" s="1">
        <v>0</v>
      </c>
      <c r="D377" s="1">
        <v>286.29264499999999</v>
      </c>
      <c r="E377" s="1" t="s">
        <v>8</v>
      </c>
      <c r="F377" s="94"/>
      <c r="G377" s="48">
        <f t="shared" si="18"/>
        <v>4.2637969320128083E-3</v>
      </c>
      <c r="H377" s="1" t="str">
        <f t="shared" si="17"/>
        <v>Rendah</v>
      </c>
    </row>
    <row r="378" spans="1:8" x14ac:dyDescent="0.25">
      <c r="A378" s="1">
        <v>874</v>
      </c>
      <c r="B378" s="1" t="s">
        <v>3</v>
      </c>
      <c r="C378" s="1">
        <v>0</v>
      </c>
      <c r="D378" s="1">
        <v>501.507499</v>
      </c>
      <c r="E378" s="1" t="s">
        <v>8</v>
      </c>
      <c r="F378" s="94"/>
      <c r="G378" s="48">
        <f t="shared" si="18"/>
        <v>7.4690222503537122E-3</v>
      </c>
      <c r="H378" s="1" t="str">
        <f t="shared" si="17"/>
        <v>Rendah</v>
      </c>
    </row>
    <row r="379" spans="1:8" x14ac:dyDescent="0.25">
      <c r="A379" s="1">
        <v>875</v>
      </c>
      <c r="B379" s="1" t="s">
        <v>3</v>
      </c>
      <c r="C379" s="1">
        <v>0</v>
      </c>
      <c r="D379" s="1">
        <v>268.360524</v>
      </c>
      <c r="E379" s="1" t="s">
        <v>8</v>
      </c>
      <c r="F379" s="94"/>
      <c r="G379" s="48">
        <f t="shared" si="18"/>
        <v>3.9967313128304411E-3</v>
      </c>
      <c r="H379" s="1" t="str">
        <f t="shared" si="17"/>
        <v>Rendah</v>
      </c>
    </row>
    <row r="380" spans="1:8" x14ac:dyDescent="0.25">
      <c r="A380" s="1">
        <v>878</v>
      </c>
      <c r="B380" s="1" t="s">
        <v>3</v>
      </c>
      <c r="C380" s="1">
        <v>0</v>
      </c>
      <c r="D380" s="1">
        <v>106.17271700000001</v>
      </c>
      <c r="E380" s="1" t="s">
        <v>8</v>
      </c>
      <c r="F380" s="94"/>
      <c r="G380" s="48">
        <f t="shared" si="18"/>
        <v>1.5812453198302183E-3</v>
      </c>
      <c r="H380" s="1" t="str">
        <f t="shared" si="17"/>
        <v>Rendah</v>
      </c>
    </row>
    <row r="381" spans="1:8" x14ac:dyDescent="0.25">
      <c r="A381" s="1">
        <v>879</v>
      </c>
      <c r="B381" s="1" t="s">
        <v>3</v>
      </c>
      <c r="C381" s="1">
        <v>0</v>
      </c>
      <c r="D381" s="1">
        <v>339.01487500000002</v>
      </c>
      <c r="E381" s="1" t="s">
        <v>8</v>
      </c>
      <c r="F381" s="94"/>
      <c r="G381" s="48">
        <f t="shared" si="18"/>
        <v>5.0489965745774074E-3</v>
      </c>
      <c r="H381" s="1" t="str">
        <f t="shared" si="17"/>
        <v>Rendah</v>
      </c>
    </row>
    <row r="382" spans="1:8" x14ac:dyDescent="0.25">
      <c r="A382" s="1">
        <v>880</v>
      </c>
      <c r="B382" s="1" t="s">
        <v>3</v>
      </c>
      <c r="C382" s="1">
        <v>0</v>
      </c>
      <c r="D382" s="1">
        <v>283.86033500000002</v>
      </c>
      <c r="E382" s="1" t="s">
        <v>8</v>
      </c>
      <c r="F382" s="94"/>
      <c r="G382" s="48">
        <f t="shared" si="18"/>
        <v>4.2275721945044314E-3</v>
      </c>
      <c r="H382" s="1" t="str">
        <f t="shared" si="17"/>
        <v>Rendah</v>
      </c>
    </row>
    <row r="383" spans="1:8" x14ac:dyDescent="0.25">
      <c r="A383" s="1">
        <v>881</v>
      </c>
      <c r="B383" s="1" t="s">
        <v>3</v>
      </c>
      <c r="C383" s="1">
        <v>0</v>
      </c>
      <c r="D383" s="1">
        <v>85.019210999999999</v>
      </c>
      <c r="E383" s="1" t="s">
        <v>8</v>
      </c>
      <c r="F383" s="94"/>
      <c r="G383" s="48">
        <f t="shared" si="18"/>
        <v>1.266203157346042E-3</v>
      </c>
      <c r="H383" s="1" t="str">
        <f t="shared" si="17"/>
        <v>Rendah</v>
      </c>
    </row>
    <row r="384" spans="1:8" x14ac:dyDescent="0.25">
      <c r="A384" s="1">
        <v>882</v>
      </c>
      <c r="B384" s="1" t="s">
        <v>3</v>
      </c>
      <c r="C384" s="1">
        <v>0</v>
      </c>
      <c r="D384" s="1">
        <v>135.64655300000001</v>
      </c>
      <c r="E384" s="1" t="s">
        <v>8</v>
      </c>
      <c r="F384" s="94"/>
      <c r="G384" s="48">
        <f t="shared" si="18"/>
        <v>2.0202033360637427E-3</v>
      </c>
      <c r="H384" s="1" t="str">
        <f t="shared" si="17"/>
        <v>Rendah</v>
      </c>
    </row>
    <row r="385" spans="1:8" x14ac:dyDescent="0.25">
      <c r="A385" s="1">
        <v>884</v>
      </c>
      <c r="B385" s="1" t="s">
        <v>3</v>
      </c>
      <c r="C385" s="1">
        <v>0</v>
      </c>
      <c r="D385" s="1">
        <v>122.401679</v>
      </c>
      <c r="E385" s="1" t="s">
        <v>8</v>
      </c>
      <c r="F385" s="94"/>
      <c r="G385" s="48">
        <f t="shared" si="18"/>
        <v>1.8229455506739147E-3</v>
      </c>
      <c r="H385" s="1" t="str">
        <f t="shared" si="17"/>
        <v>Rendah</v>
      </c>
    </row>
    <row r="386" spans="1:8" x14ac:dyDescent="0.25">
      <c r="A386" s="1">
        <v>885</v>
      </c>
      <c r="B386" s="1" t="s">
        <v>3</v>
      </c>
      <c r="C386" s="1">
        <v>0</v>
      </c>
      <c r="D386" s="1">
        <v>389.208888</v>
      </c>
      <c r="E386" s="1" t="s">
        <v>8</v>
      </c>
      <c r="F386" s="94"/>
      <c r="G386" s="48">
        <f t="shared" si="18"/>
        <v>5.7965431230918166E-3</v>
      </c>
      <c r="H386" s="1" t="str">
        <f t="shared" si="17"/>
        <v>Rendah</v>
      </c>
    </row>
    <row r="387" spans="1:8" x14ac:dyDescent="0.25">
      <c r="A387" s="1">
        <v>3102</v>
      </c>
      <c r="B387" s="1" t="s">
        <v>3</v>
      </c>
      <c r="C387" s="1">
        <v>0</v>
      </c>
      <c r="D387" s="1">
        <v>93.441467000000003</v>
      </c>
      <c r="E387" s="1" t="s">
        <v>8</v>
      </c>
      <c r="F387" s="96">
        <v>38972</v>
      </c>
      <c r="G387" s="48">
        <f>D387/F$387</f>
        <v>2.3976564456532896E-3</v>
      </c>
      <c r="H387" s="1" t="str">
        <f t="shared" si="17"/>
        <v>Rendah</v>
      </c>
    </row>
    <row r="388" spans="1:8" x14ac:dyDescent="0.25">
      <c r="A388" s="1">
        <v>3103</v>
      </c>
      <c r="B388" s="1" t="s">
        <v>3</v>
      </c>
      <c r="C388" s="1">
        <v>0</v>
      </c>
      <c r="D388" s="1">
        <v>194.361423</v>
      </c>
      <c r="E388" s="1" t="s">
        <v>8</v>
      </c>
      <c r="F388" s="96"/>
      <c r="G388" s="48">
        <f>D388/F$387</f>
        <v>4.9872067894898902E-3</v>
      </c>
      <c r="H388" s="1" t="str">
        <f t="shared" si="17"/>
        <v>Rendah</v>
      </c>
    </row>
    <row r="389" spans="1:8" x14ac:dyDescent="0.25">
      <c r="A389" s="1">
        <v>3104</v>
      </c>
      <c r="B389" s="1" t="s">
        <v>3</v>
      </c>
      <c r="C389" s="1">
        <v>0</v>
      </c>
      <c r="D389" s="1">
        <v>182.34277700000001</v>
      </c>
      <c r="E389" s="1" t="s">
        <v>8</v>
      </c>
      <c r="F389" s="52">
        <v>28451</v>
      </c>
      <c r="G389" s="48">
        <f>D389/F389</f>
        <v>6.4090111771115251E-3</v>
      </c>
      <c r="H389" s="1" t="str">
        <f t="shared" si="17"/>
        <v>Rendah</v>
      </c>
    </row>
    <row r="390" spans="1:8" x14ac:dyDescent="0.25">
      <c r="A390" s="1">
        <v>3106</v>
      </c>
      <c r="B390" s="1" t="s">
        <v>3</v>
      </c>
      <c r="C390" s="1">
        <v>0</v>
      </c>
      <c r="D390" s="1">
        <v>290.94795299999998</v>
      </c>
      <c r="E390" s="1" t="s">
        <v>8</v>
      </c>
      <c r="F390" s="92">
        <v>38972</v>
      </c>
      <c r="G390" s="48">
        <f>D390/F390</f>
        <v>7.4655638150467E-3</v>
      </c>
      <c r="H390" s="1" t="str">
        <f t="shared" si="17"/>
        <v>Rendah</v>
      </c>
    </row>
    <row r="391" spans="1:8" ht="15" hidden="1" customHeight="1" x14ac:dyDescent="0.25">
      <c r="A391" s="10">
        <v>688</v>
      </c>
      <c r="B391" s="10" t="s">
        <v>3</v>
      </c>
      <c r="C391" s="10">
        <v>0</v>
      </c>
      <c r="D391" s="10">
        <v>219.74385000000001</v>
      </c>
      <c r="E391" s="10" t="s">
        <v>13</v>
      </c>
      <c r="F391" s="10"/>
      <c r="G391" s="10">
        <f>SUBTOTAL(9,G11:G390)</f>
        <v>4.247208189913656</v>
      </c>
      <c r="H391" s="10"/>
    </row>
    <row r="392" spans="1:8" ht="15" hidden="1" customHeight="1" x14ac:dyDescent="0.25">
      <c r="A392" s="1">
        <v>703</v>
      </c>
      <c r="B392" s="1" t="s">
        <v>3</v>
      </c>
      <c r="C392" s="1">
        <v>0</v>
      </c>
      <c r="D392" s="1">
        <v>154.637406</v>
      </c>
      <c r="E392" s="1" t="s">
        <v>13</v>
      </c>
      <c r="F392" s="1"/>
      <c r="G392" s="1"/>
      <c r="H392" s="1"/>
    </row>
    <row r="393" spans="1:8" ht="15" hidden="1" customHeight="1" x14ac:dyDescent="0.25">
      <c r="A393" s="1">
        <v>79</v>
      </c>
      <c r="B393" s="1" t="s">
        <v>3</v>
      </c>
      <c r="C393" s="1">
        <v>0</v>
      </c>
      <c r="D393" s="1">
        <v>2786.8314310000001</v>
      </c>
      <c r="E393" s="1" t="s">
        <v>9</v>
      </c>
      <c r="F393" s="1"/>
      <c r="G393" s="1"/>
      <c r="H393" s="1"/>
    </row>
    <row r="394" spans="1:8" ht="15" hidden="1" customHeight="1" x14ac:dyDescent="0.25">
      <c r="A394" s="1">
        <v>80</v>
      </c>
      <c r="B394" s="1" t="s">
        <v>3</v>
      </c>
      <c r="C394" s="1">
        <v>0</v>
      </c>
      <c r="D394" s="1">
        <v>3160.6823549999999</v>
      </c>
      <c r="E394" s="1" t="s">
        <v>9</v>
      </c>
      <c r="F394" s="1"/>
      <c r="G394" s="1"/>
      <c r="H394" s="1"/>
    </row>
    <row r="395" spans="1:8" ht="15" hidden="1" customHeight="1" x14ac:dyDescent="0.25">
      <c r="A395" s="1">
        <v>81</v>
      </c>
      <c r="B395" s="1" t="s">
        <v>3</v>
      </c>
      <c r="C395" s="1">
        <v>0</v>
      </c>
      <c r="D395" s="1">
        <v>2359.1907059999999</v>
      </c>
      <c r="E395" s="1" t="s">
        <v>9</v>
      </c>
      <c r="F395" s="1"/>
      <c r="G395" s="1"/>
      <c r="H395" s="1"/>
    </row>
    <row r="396" spans="1:8" ht="15" hidden="1" customHeight="1" x14ac:dyDescent="0.25">
      <c r="A396" s="1">
        <v>82</v>
      </c>
      <c r="B396" s="1" t="s">
        <v>3</v>
      </c>
      <c r="C396" s="1">
        <v>0</v>
      </c>
      <c r="D396" s="1">
        <v>1731.1306039999999</v>
      </c>
      <c r="E396" s="1" t="s">
        <v>9</v>
      </c>
      <c r="F396" s="1"/>
      <c r="G396" s="1"/>
      <c r="H396" s="1"/>
    </row>
    <row r="397" spans="1:8" ht="15" hidden="1" customHeight="1" x14ac:dyDescent="0.25">
      <c r="A397" s="1">
        <v>83</v>
      </c>
      <c r="B397" s="1" t="s">
        <v>3</v>
      </c>
      <c r="C397" s="1">
        <v>0</v>
      </c>
      <c r="D397" s="1">
        <v>461.18168800000001</v>
      </c>
      <c r="E397" s="1" t="s">
        <v>9</v>
      </c>
      <c r="F397" s="1"/>
      <c r="G397" s="1"/>
      <c r="H397" s="1"/>
    </row>
    <row r="398" spans="1:8" ht="15" hidden="1" customHeight="1" x14ac:dyDescent="0.25">
      <c r="A398" s="1">
        <v>84</v>
      </c>
      <c r="B398" s="1" t="s">
        <v>3</v>
      </c>
      <c r="C398" s="1">
        <v>0</v>
      </c>
      <c r="D398" s="1">
        <v>357.37358699999999</v>
      </c>
      <c r="E398" s="1" t="s">
        <v>9</v>
      </c>
      <c r="F398" s="1"/>
      <c r="G398" s="1"/>
      <c r="H398" s="1"/>
    </row>
    <row r="399" spans="1:8" ht="15" hidden="1" customHeight="1" x14ac:dyDescent="0.25">
      <c r="A399" s="1">
        <v>85</v>
      </c>
      <c r="B399" s="1" t="s">
        <v>3</v>
      </c>
      <c r="C399" s="1">
        <v>0</v>
      </c>
      <c r="D399" s="1">
        <v>951.80906900000002</v>
      </c>
      <c r="E399" s="1" t="s">
        <v>9</v>
      </c>
      <c r="F399" s="1"/>
      <c r="G399" s="1"/>
      <c r="H399" s="1"/>
    </row>
    <row r="400" spans="1:8" ht="15" hidden="1" customHeight="1" x14ac:dyDescent="0.25">
      <c r="A400" s="1">
        <v>86</v>
      </c>
      <c r="B400" s="1" t="s">
        <v>3</v>
      </c>
      <c r="C400" s="1">
        <v>0</v>
      </c>
      <c r="D400" s="1">
        <v>1299.277002</v>
      </c>
      <c r="E400" s="1" t="s">
        <v>9</v>
      </c>
      <c r="F400" s="1"/>
      <c r="G400" s="1"/>
      <c r="H400" s="1"/>
    </row>
    <row r="401" spans="1:8" ht="15" hidden="1" customHeight="1" x14ac:dyDescent="0.25">
      <c r="A401" s="1">
        <v>87</v>
      </c>
      <c r="B401" s="1" t="s">
        <v>3</v>
      </c>
      <c r="C401" s="1">
        <v>0</v>
      </c>
      <c r="D401" s="1">
        <v>1766.356579</v>
      </c>
      <c r="E401" s="1" t="s">
        <v>9</v>
      </c>
      <c r="F401" s="1"/>
      <c r="G401" s="1"/>
      <c r="H401" s="1"/>
    </row>
    <row r="402" spans="1:8" ht="15" hidden="1" customHeight="1" x14ac:dyDescent="0.25">
      <c r="A402" s="1">
        <v>88</v>
      </c>
      <c r="B402" s="1" t="s">
        <v>3</v>
      </c>
      <c r="C402" s="1">
        <v>0</v>
      </c>
      <c r="D402" s="1">
        <v>1783.748527</v>
      </c>
      <c r="E402" s="1" t="s">
        <v>9</v>
      </c>
      <c r="F402" s="1"/>
      <c r="G402" s="1"/>
      <c r="H402" s="1"/>
    </row>
    <row r="403" spans="1:8" ht="15" hidden="1" customHeight="1" x14ac:dyDescent="0.25">
      <c r="A403" s="1">
        <v>89</v>
      </c>
      <c r="B403" s="1" t="s">
        <v>3</v>
      </c>
      <c r="C403" s="1">
        <v>0</v>
      </c>
      <c r="D403" s="1">
        <v>344.70835099999999</v>
      </c>
      <c r="E403" s="1" t="s">
        <v>9</v>
      </c>
      <c r="F403" s="1"/>
      <c r="G403" s="1"/>
      <c r="H403" s="1"/>
    </row>
    <row r="404" spans="1:8" ht="15" hidden="1" customHeight="1" x14ac:dyDescent="0.25">
      <c r="A404" s="1">
        <v>90</v>
      </c>
      <c r="B404" s="1" t="s">
        <v>3</v>
      </c>
      <c r="C404" s="1">
        <v>0</v>
      </c>
      <c r="D404" s="1">
        <v>826.33733800000005</v>
      </c>
      <c r="E404" s="1" t="s">
        <v>9</v>
      </c>
      <c r="F404" s="1"/>
      <c r="G404" s="1"/>
      <c r="H404" s="1"/>
    </row>
    <row r="405" spans="1:8" ht="15" hidden="1" customHeight="1" x14ac:dyDescent="0.25">
      <c r="A405" s="1">
        <v>91</v>
      </c>
      <c r="B405" s="1" t="s">
        <v>3</v>
      </c>
      <c r="C405" s="1">
        <v>0</v>
      </c>
      <c r="D405" s="1">
        <v>610.92612099999997</v>
      </c>
      <c r="E405" s="1" t="s">
        <v>9</v>
      </c>
      <c r="F405" s="1"/>
      <c r="G405" s="1"/>
      <c r="H405" s="1"/>
    </row>
    <row r="406" spans="1:8" ht="15" hidden="1" customHeight="1" x14ac:dyDescent="0.25">
      <c r="A406" s="1">
        <v>93</v>
      </c>
      <c r="B406" s="1" t="s">
        <v>3</v>
      </c>
      <c r="C406" s="1">
        <v>0</v>
      </c>
      <c r="D406" s="1">
        <v>784.06154800000002</v>
      </c>
      <c r="E406" s="1" t="s">
        <v>9</v>
      </c>
      <c r="F406" s="1"/>
      <c r="G406" s="1"/>
      <c r="H406" s="1"/>
    </row>
    <row r="407" spans="1:8" ht="15" hidden="1" customHeight="1" x14ac:dyDescent="0.25">
      <c r="A407" s="1">
        <v>94</v>
      </c>
      <c r="B407" s="1" t="s">
        <v>3</v>
      </c>
      <c r="C407" s="1">
        <v>0</v>
      </c>
      <c r="D407" s="1">
        <v>83.493110999999999</v>
      </c>
      <c r="E407" s="1" t="s">
        <v>9</v>
      </c>
      <c r="F407" s="1"/>
      <c r="G407" s="1"/>
      <c r="H407" s="1"/>
    </row>
    <row r="408" spans="1:8" ht="15" hidden="1" customHeight="1" x14ac:dyDescent="0.25">
      <c r="A408" s="1">
        <v>95</v>
      </c>
      <c r="B408" s="1" t="s">
        <v>3</v>
      </c>
      <c r="C408" s="1">
        <v>0</v>
      </c>
      <c r="D408" s="1">
        <v>489.37849899999998</v>
      </c>
      <c r="E408" s="1" t="s">
        <v>9</v>
      </c>
      <c r="F408" s="1"/>
      <c r="G408" s="1"/>
      <c r="H408" s="1"/>
    </row>
    <row r="409" spans="1:8" ht="15" hidden="1" customHeight="1" x14ac:dyDescent="0.25">
      <c r="A409" s="1">
        <v>115</v>
      </c>
      <c r="B409" s="1" t="s">
        <v>3</v>
      </c>
      <c r="C409" s="1">
        <v>0</v>
      </c>
      <c r="D409" s="1">
        <v>252.900441</v>
      </c>
      <c r="E409" s="1" t="s">
        <v>9</v>
      </c>
      <c r="F409" s="1"/>
      <c r="G409" s="1"/>
      <c r="H409" s="1"/>
    </row>
    <row r="410" spans="1:8" ht="15" hidden="1" customHeight="1" x14ac:dyDescent="0.25">
      <c r="A410" s="1">
        <v>125</v>
      </c>
      <c r="B410" s="1" t="s">
        <v>3</v>
      </c>
      <c r="C410" s="1">
        <v>0</v>
      </c>
      <c r="D410" s="1">
        <v>267.33014400000002</v>
      </c>
      <c r="E410" s="1" t="s">
        <v>9</v>
      </c>
      <c r="F410" s="1"/>
      <c r="G410" s="1"/>
      <c r="H410" s="1"/>
    </row>
    <row r="411" spans="1:8" ht="15" hidden="1" customHeight="1" x14ac:dyDescent="0.25">
      <c r="A411" s="1">
        <v>126</v>
      </c>
      <c r="B411" s="1" t="s">
        <v>3</v>
      </c>
      <c r="C411" s="1">
        <v>0</v>
      </c>
      <c r="D411" s="1">
        <v>801.30088599999999</v>
      </c>
      <c r="E411" s="1" t="s">
        <v>9</v>
      </c>
      <c r="F411" s="1"/>
      <c r="G411" s="1"/>
      <c r="H411" s="1"/>
    </row>
    <row r="412" spans="1:8" ht="15" hidden="1" customHeight="1" x14ac:dyDescent="0.25">
      <c r="A412" s="1">
        <v>127</v>
      </c>
      <c r="B412" s="1" t="s">
        <v>3</v>
      </c>
      <c r="C412" s="1">
        <v>0</v>
      </c>
      <c r="D412" s="1">
        <v>1600.2547939999999</v>
      </c>
      <c r="E412" s="1" t="s">
        <v>9</v>
      </c>
      <c r="F412" s="1"/>
      <c r="G412" s="1"/>
      <c r="H412" s="1"/>
    </row>
    <row r="413" spans="1:8" ht="15" hidden="1" customHeight="1" x14ac:dyDescent="0.25">
      <c r="A413" s="1">
        <v>128</v>
      </c>
      <c r="B413" s="1" t="s">
        <v>3</v>
      </c>
      <c r="C413" s="1">
        <v>0</v>
      </c>
      <c r="D413" s="1">
        <v>285.53484500000002</v>
      </c>
      <c r="E413" s="1" t="s">
        <v>9</v>
      </c>
      <c r="F413" s="1"/>
      <c r="G413" s="1"/>
      <c r="H413" s="1"/>
    </row>
    <row r="414" spans="1:8" ht="15" hidden="1" customHeight="1" x14ac:dyDescent="0.25">
      <c r="A414" s="1">
        <v>152</v>
      </c>
      <c r="B414" s="1" t="s">
        <v>3</v>
      </c>
      <c r="C414" s="1">
        <v>0</v>
      </c>
      <c r="D414" s="1">
        <v>592.47430299999996</v>
      </c>
      <c r="E414" s="1" t="s">
        <v>9</v>
      </c>
      <c r="F414" s="1"/>
      <c r="G414" s="1"/>
      <c r="H414" s="1"/>
    </row>
    <row r="415" spans="1:8" ht="15" hidden="1" customHeight="1" x14ac:dyDescent="0.25">
      <c r="A415" s="1">
        <v>153</v>
      </c>
      <c r="B415" s="1" t="s">
        <v>3</v>
      </c>
      <c r="C415" s="1">
        <v>0</v>
      </c>
      <c r="D415" s="1">
        <v>688.68585299999995</v>
      </c>
      <c r="E415" s="1" t="s">
        <v>9</v>
      </c>
      <c r="F415" s="1"/>
      <c r="G415" s="1"/>
      <c r="H415" s="1"/>
    </row>
    <row r="416" spans="1:8" ht="15" hidden="1" customHeight="1" x14ac:dyDescent="0.25">
      <c r="A416" s="1">
        <v>161</v>
      </c>
      <c r="B416" s="1" t="s">
        <v>3</v>
      </c>
      <c r="C416" s="1">
        <v>0</v>
      </c>
      <c r="D416" s="1">
        <v>494.83185900000001</v>
      </c>
      <c r="E416" s="1" t="s">
        <v>9</v>
      </c>
      <c r="F416" s="1"/>
      <c r="G416" s="1"/>
      <c r="H416" s="1"/>
    </row>
    <row r="417" spans="1:8" ht="15" hidden="1" customHeight="1" x14ac:dyDescent="0.25">
      <c r="A417" s="1">
        <v>162</v>
      </c>
      <c r="B417" s="1" t="s">
        <v>3</v>
      </c>
      <c r="C417" s="1">
        <v>0</v>
      </c>
      <c r="D417" s="1">
        <v>252.34705500000001</v>
      </c>
      <c r="E417" s="1" t="s">
        <v>9</v>
      </c>
      <c r="F417" s="1"/>
      <c r="G417" s="1"/>
      <c r="H417" s="1"/>
    </row>
    <row r="418" spans="1:8" ht="15" hidden="1" customHeight="1" x14ac:dyDescent="0.25">
      <c r="A418" s="1">
        <v>164</v>
      </c>
      <c r="B418" s="1" t="s">
        <v>3</v>
      </c>
      <c r="C418" s="1">
        <v>0</v>
      </c>
      <c r="D418" s="1">
        <v>45.833424999999998</v>
      </c>
      <c r="E418" s="1" t="s">
        <v>9</v>
      </c>
      <c r="F418" s="1"/>
      <c r="G418" s="1"/>
      <c r="H418" s="1"/>
    </row>
    <row r="419" spans="1:8" ht="15" hidden="1" customHeight="1" x14ac:dyDescent="0.25">
      <c r="A419" s="1">
        <v>173</v>
      </c>
      <c r="B419" s="1" t="s">
        <v>3</v>
      </c>
      <c r="C419" s="1">
        <v>0</v>
      </c>
      <c r="D419" s="1">
        <v>153.774249</v>
      </c>
      <c r="E419" s="1" t="s">
        <v>9</v>
      </c>
      <c r="F419" s="1"/>
      <c r="G419" s="1"/>
      <c r="H419" s="1"/>
    </row>
    <row r="420" spans="1:8" ht="15" hidden="1" customHeight="1" x14ac:dyDescent="0.25">
      <c r="A420" s="1">
        <v>174</v>
      </c>
      <c r="B420" s="1" t="s">
        <v>3</v>
      </c>
      <c r="C420" s="1">
        <v>0</v>
      </c>
      <c r="D420" s="1">
        <v>101.222481</v>
      </c>
      <c r="E420" s="1" t="s">
        <v>9</v>
      </c>
      <c r="F420" s="1"/>
      <c r="G420" s="1"/>
      <c r="H420" s="1"/>
    </row>
    <row r="421" spans="1:8" ht="15" hidden="1" customHeight="1" x14ac:dyDescent="0.25">
      <c r="A421" s="1">
        <v>178</v>
      </c>
      <c r="B421" s="1" t="s">
        <v>3</v>
      </c>
      <c r="C421" s="1">
        <v>0</v>
      </c>
      <c r="D421" s="1">
        <v>1865.590929</v>
      </c>
      <c r="E421" s="1" t="s">
        <v>9</v>
      </c>
      <c r="F421" s="1"/>
      <c r="G421" s="1"/>
      <c r="H421" s="1"/>
    </row>
    <row r="422" spans="1:8" ht="15" hidden="1" customHeight="1" x14ac:dyDescent="0.25">
      <c r="A422" s="1">
        <v>179</v>
      </c>
      <c r="B422" s="1" t="s">
        <v>3</v>
      </c>
      <c r="C422" s="1">
        <v>0</v>
      </c>
      <c r="D422" s="1">
        <v>920.105727</v>
      </c>
      <c r="E422" s="1" t="s">
        <v>9</v>
      </c>
      <c r="F422" s="1"/>
      <c r="G422" s="1"/>
      <c r="H422" s="1"/>
    </row>
    <row r="423" spans="1:8" ht="15" hidden="1" customHeight="1" x14ac:dyDescent="0.25">
      <c r="A423" s="1">
        <v>180</v>
      </c>
      <c r="B423" s="1" t="s">
        <v>3</v>
      </c>
      <c r="C423" s="1">
        <v>0</v>
      </c>
      <c r="D423" s="1">
        <v>1015.977054</v>
      </c>
      <c r="E423" s="1" t="s">
        <v>9</v>
      </c>
      <c r="F423" s="1"/>
      <c r="G423" s="1"/>
      <c r="H423" s="1"/>
    </row>
    <row r="424" spans="1:8" ht="15" hidden="1" customHeight="1" x14ac:dyDescent="0.25">
      <c r="A424" s="1">
        <v>181</v>
      </c>
      <c r="B424" s="1" t="s">
        <v>3</v>
      </c>
      <c r="C424" s="1">
        <v>0</v>
      </c>
      <c r="D424" s="1">
        <v>286.843932</v>
      </c>
      <c r="E424" s="1" t="s">
        <v>9</v>
      </c>
      <c r="F424" s="1"/>
      <c r="G424" s="1"/>
      <c r="H424" s="1"/>
    </row>
    <row r="425" spans="1:8" ht="15" hidden="1" customHeight="1" x14ac:dyDescent="0.25">
      <c r="A425" s="1">
        <v>182</v>
      </c>
      <c r="B425" s="1" t="s">
        <v>3</v>
      </c>
      <c r="C425" s="1">
        <v>0</v>
      </c>
      <c r="D425" s="1">
        <v>939.00697400000001</v>
      </c>
      <c r="E425" s="1" t="s">
        <v>9</v>
      </c>
      <c r="F425" s="1"/>
      <c r="G425" s="1"/>
      <c r="H425" s="1"/>
    </row>
    <row r="426" spans="1:8" ht="15" hidden="1" customHeight="1" x14ac:dyDescent="0.25">
      <c r="A426" s="1">
        <v>183</v>
      </c>
      <c r="B426" s="1" t="s">
        <v>3</v>
      </c>
      <c r="C426" s="1">
        <v>0</v>
      </c>
      <c r="D426" s="1">
        <v>1360.5537959999999</v>
      </c>
      <c r="E426" s="1" t="s">
        <v>9</v>
      </c>
      <c r="F426" s="1"/>
      <c r="G426" s="1"/>
      <c r="H426" s="1"/>
    </row>
    <row r="427" spans="1:8" ht="15" hidden="1" customHeight="1" x14ac:dyDescent="0.25">
      <c r="A427" s="1">
        <v>210</v>
      </c>
      <c r="B427" s="1" t="s">
        <v>3</v>
      </c>
      <c r="C427" s="1">
        <v>0</v>
      </c>
      <c r="D427" s="1">
        <v>231.27846400000001</v>
      </c>
      <c r="E427" s="1" t="s">
        <v>9</v>
      </c>
      <c r="F427" s="1"/>
      <c r="G427" s="1"/>
      <c r="H427" s="1"/>
    </row>
    <row r="428" spans="1:8" ht="15" hidden="1" customHeight="1" x14ac:dyDescent="0.25">
      <c r="A428" s="1">
        <v>213</v>
      </c>
      <c r="B428" s="1" t="s">
        <v>3</v>
      </c>
      <c r="C428" s="1">
        <v>0</v>
      </c>
      <c r="D428" s="1">
        <v>1180.2253949999999</v>
      </c>
      <c r="E428" s="1" t="s">
        <v>9</v>
      </c>
      <c r="F428" s="1"/>
      <c r="G428" s="1"/>
      <c r="H428" s="1"/>
    </row>
    <row r="429" spans="1:8" ht="15" hidden="1" customHeight="1" x14ac:dyDescent="0.25">
      <c r="A429" s="1">
        <v>223</v>
      </c>
      <c r="B429" s="1" t="s">
        <v>3</v>
      </c>
      <c r="C429" s="1">
        <v>0</v>
      </c>
      <c r="D429" s="1">
        <v>650.78920200000005</v>
      </c>
      <c r="E429" s="1" t="s">
        <v>9</v>
      </c>
      <c r="F429" s="1"/>
      <c r="G429" s="1"/>
      <c r="H429" s="1"/>
    </row>
    <row r="430" spans="1:8" ht="15" hidden="1" customHeight="1" x14ac:dyDescent="0.25">
      <c r="A430" s="1">
        <v>225</v>
      </c>
      <c r="B430" s="1" t="s">
        <v>3</v>
      </c>
      <c r="C430" s="1">
        <v>0</v>
      </c>
      <c r="D430" s="1">
        <v>908.65437099999997</v>
      </c>
      <c r="E430" s="1" t="s">
        <v>9</v>
      </c>
      <c r="F430" s="1"/>
      <c r="G430" s="1"/>
      <c r="H430" s="1"/>
    </row>
    <row r="431" spans="1:8" ht="15" hidden="1" customHeight="1" x14ac:dyDescent="0.25">
      <c r="A431" s="1">
        <v>228</v>
      </c>
      <c r="B431" s="1" t="s">
        <v>3</v>
      </c>
      <c r="C431" s="1">
        <v>0</v>
      </c>
      <c r="D431" s="1">
        <v>859.18630599999995</v>
      </c>
      <c r="E431" s="1" t="s">
        <v>9</v>
      </c>
      <c r="F431" s="1"/>
      <c r="G431" s="1"/>
      <c r="H431" s="1"/>
    </row>
    <row r="432" spans="1:8" ht="15" hidden="1" customHeight="1" x14ac:dyDescent="0.25">
      <c r="A432" s="1">
        <v>229</v>
      </c>
      <c r="B432" s="1" t="s">
        <v>3</v>
      </c>
      <c r="C432" s="1">
        <v>0</v>
      </c>
      <c r="D432" s="1">
        <v>842.34039399999995</v>
      </c>
      <c r="E432" s="1" t="s">
        <v>9</v>
      </c>
      <c r="F432" s="1"/>
      <c r="G432" s="1"/>
      <c r="H432" s="1"/>
    </row>
    <row r="433" spans="1:8" ht="15" hidden="1" customHeight="1" x14ac:dyDescent="0.25">
      <c r="A433" s="1">
        <v>230</v>
      </c>
      <c r="B433" s="1" t="s">
        <v>3</v>
      </c>
      <c r="C433" s="1">
        <v>0</v>
      </c>
      <c r="D433" s="1">
        <v>912.66563599999995</v>
      </c>
      <c r="E433" s="1" t="s">
        <v>9</v>
      </c>
      <c r="F433" s="1"/>
      <c r="G433" s="1"/>
      <c r="H433" s="1"/>
    </row>
    <row r="434" spans="1:8" ht="15" hidden="1" customHeight="1" x14ac:dyDescent="0.25">
      <c r="A434" s="1">
        <v>231</v>
      </c>
      <c r="B434" s="1" t="s">
        <v>3</v>
      </c>
      <c r="C434" s="1">
        <v>0</v>
      </c>
      <c r="D434" s="1">
        <v>264.76867499999997</v>
      </c>
      <c r="E434" s="1" t="s">
        <v>9</v>
      </c>
      <c r="F434" s="1"/>
      <c r="G434" s="1"/>
      <c r="H434" s="1"/>
    </row>
    <row r="435" spans="1:8" ht="15" hidden="1" customHeight="1" x14ac:dyDescent="0.25">
      <c r="A435" s="1">
        <v>242</v>
      </c>
      <c r="B435" s="1" t="s">
        <v>3</v>
      </c>
      <c r="C435" s="1">
        <v>0</v>
      </c>
      <c r="D435" s="1">
        <v>712.69043699999997</v>
      </c>
      <c r="E435" s="1" t="s">
        <v>9</v>
      </c>
      <c r="F435" s="1"/>
      <c r="G435" s="1"/>
      <c r="H435" s="1"/>
    </row>
    <row r="436" spans="1:8" ht="15" hidden="1" customHeight="1" x14ac:dyDescent="0.25">
      <c r="A436" s="1">
        <v>247</v>
      </c>
      <c r="B436" s="1" t="s">
        <v>3</v>
      </c>
      <c r="C436" s="1">
        <v>0</v>
      </c>
      <c r="D436" s="1">
        <v>1065.1314990000001</v>
      </c>
      <c r="E436" s="1" t="s">
        <v>9</v>
      </c>
      <c r="F436" s="1"/>
      <c r="G436" s="1"/>
      <c r="H436" s="1"/>
    </row>
    <row r="437" spans="1:8" ht="15" hidden="1" customHeight="1" x14ac:dyDescent="0.25">
      <c r="A437" s="1">
        <v>248</v>
      </c>
      <c r="B437" s="1" t="s">
        <v>3</v>
      </c>
      <c r="C437" s="1">
        <v>0</v>
      </c>
      <c r="D437" s="1">
        <v>421.422214</v>
      </c>
      <c r="E437" s="1" t="s">
        <v>9</v>
      </c>
      <c r="F437" s="1"/>
      <c r="G437" s="1"/>
      <c r="H437" s="1"/>
    </row>
    <row r="438" spans="1:8" ht="15" hidden="1" customHeight="1" x14ac:dyDescent="0.25">
      <c r="A438" s="1">
        <v>249</v>
      </c>
      <c r="B438" s="1" t="s">
        <v>3</v>
      </c>
      <c r="C438" s="1">
        <v>0</v>
      </c>
      <c r="D438" s="1">
        <v>441.94896899999998</v>
      </c>
      <c r="E438" s="1" t="s">
        <v>9</v>
      </c>
      <c r="F438" s="1"/>
      <c r="G438" s="1"/>
      <c r="H438" s="1"/>
    </row>
    <row r="439" spans="1:8" ht="15" hidden="1" customHeight="1" x14ac:dyDescent="0.25">
      <c r="A439" s="1">
        <v>250</v>
      </c>
      <c r="B439" s="1" t="s">
        <v>3</v>
      </c>
      <c r="C439" s="1">
        <v>0</v>
      </c>
      <c r="D439" s="1">
        <v>638.45893799999999</v>
      </c>
      <c r="E439" s="1" t="s">
        <v>9</v>
      </c>
      <c r="F439" s="1"/>
      <c r="G439" s="1"/>
      <c r="H439" s="1"/>
    </row>
    <row r="440" spans="1:8" ht="15" hidden="1" customHeight="1" x14ac:dyDescent="0.25">
      <c r="A440" s="1">
        <v>251</v>
      </c>
      <c r="B440" s="1" t="s">
        <v>3</v>
      </c>
      <c r="C440" s="1">
        <v>0</v>
      </c>
      <c r="D440" s="1">
        <v>461.77007700000001</v>
      </c>
      <c r="E440" s="1" t="s">
        <v>9</v>
      </c>
      <c r="F440" s="1"/>
      <c r="G440" s="1"/>
      <c r="H440" s="1"/>
    </row>
    <row r="441" spans="1:8" ht="15" hidden="1" customHeight="1" x14ac:dyDescent="0.25">
      <c r="A441" s="1">
        <v>252</v>
      </c>
      <c r="B441" s="1" t="s">
        <v>3</v>
      </c>
      <c r="C441" s="1">
        <v>0</v>
      </c>
      <c r="D441" s="1">
        <v>280.38110499999999</v>
      </c>
      <c r="E441" s="1" t="s">
        <v>9</v>
      </c>
      <c r="F441" s="1"/>
      <c r="G441" s="1"/>
      <c r="H441" s="1"/>
    </row>
    <row r="442" spans="1:8" ht="15" hidden="1" customHeight="1" x14ac:dyDescent="0.25">
      <c r="A442" s="1">
        <v>253</v>
      </c>
      <c r="B442" s="1" t="s">
        <v>3</v>
      </c>
      <c r="C442" s="1">
        <v>0</v>
      </c>
      <c r="D442" s="1">
        <v>1857.5835380000001</v>
      </c>
      <c r="E442" s="1" t="s">
        <v>9</v>
      </c>
      <c r="F442" s="1"/>
      <c r="G442" s="1"/>
      <c r="H442" s="1"/>
    </row>
    <row r="443" spans="1:8" ht="15" hidden="1" customHeight="1" x14ac:dyDescent="0.25">
      <c r="A443" s="1">
        <v>254</v>
      </c>
      <c r="B443" s="1" t="s">
        <v>3</v>
      </c>
      <c r="C443" s="1">
        <v>0</v>
      </c>
      <c r="D443" s="1">
        <v>1235.7877120000001</v>
      </c>
      <c r="E443" s="1" t="s">
        <v>9</v>
      </c>
      <c r="F443" s="1"/>
      <c r="G443" s="1"/>
      <c r="H443" s="1"/>
    </row>
    <row r="444" spans="1:8" ht="15" hidden="1" customHeight="1" x14ac:dyDescent="0.25">
      <c r="A444" s="1">
        <v>291</v>
      </c>
      <c r="B444" s="1" t="s">
        <v>3</v>
      </c>
      <c r="C444" s="1">
        <v>0</v>
      </c>
      <c r="D444" s="1">
        <v>1016.545842</v>
      </c>
      <c r="E444" s="1" t="s">
        <v>9</v>
      </c>
      <c r="F444" s="1"/>
      <c r="G444" s="1"/>
      <c r="H444" s="1"/>
    </row>
    <row r="445" spans="1:8" ht="15" hidden="1" customHeight="1" x14ac:dyDescent="0.25">
      <c r="A445" s="1">
        <v>292</v>
      </c>
      <c r="B445" s="1" t="s">
        <v>3</v>
      </c>
      <c r="C445" s="1">
        <v>0</v>
      </c>
      <c r="D445" s="1">
        <v>373.212132</v>
      </c>
      <c r="E445" s="1" t="s">
        <v>9</v>
      </c>
      <c r="F445" s="1"/>
      <c r="G445" s="1"/>
      <c r="H445" s="1"/>
    </row>
    <row r="446" spans="1:8" ht="15" hidden="1" customHeight="1" x14ac:dyDescent="0.25">
      <c r="A446" s="1">
        <v>293</v>
      </c>
      <c r="B446" s="1" t="s">
        <v>3</v>
      </c>
      <c r="C446" s="1">
        <v>0</v>
      </c>
      <c r="D446" s="1">
        <v>605.45245999999997</v>
      </c>
      <c r="E446" s="1" t="s">
        <v>9</v>
      </c>
      <c r="F446" s="1"/>
      <c r="G446" s="1"/>
      <c r="H446" s="1"/>
    </row>
    <row r="447" spans="1:8" ht="15" hidden="1" customHeight="1" x14ac:dyDescent="0.25">
      <c r="A447" s="1">
        <v>294</v>
      </c>
      <c r="B447" s="1" t="s">
        <v>3</v>
      </c>
      <c r="C447" s="1">
        <v>0</v>
      </c>
      <c r="D447" s="1">
        <v>513.30887800000005</v>
      </c>
      <c r="E447" s="1" t="s">
        <v>9</v>
      </c>
      <c r="F447" s="1"/>
      <c r="G447" s="1"/>
      <c r="H447" s="1"/>
    </row>
    <row r="448" spans="1:8" ht="15" hidden="1" customHeight="1" x14ac:dyDescent="0.25">
      <c r="A448" s="1">
        <v>298</v>
      </c>
      <c r="B448" s="1" t="s">
        <v>3</v>
      </c>
      <c r="C448" s="1">
        <v>0</v>
      </c>
      <c r="D448" s="1">
        <v>492.99003699999997</v>
      </c>
      <c r="E448" s="1" t="s">
        <v>9</v>
      </c>
      <c r="F448" s="1"/>
      <c r="G448" s="1"/>
      <c r="H448" s="1"/>
    </row>
    <row r="449" spans="1:8" ht="15" hidden="1" customHeight="1" x14ac:dyDescent="0.25">
      <c r="A449" s="1">
        <v>300</v>
      </c>
      <c r="B449" s="1" t="s">
        <v>3</v>
      </c>
      <c r="C449" s="1">
        <v>0</v>
      </c>
      <c r="D449" s="1">
        <v>343.10139500000002</v>
      </c>
      <c r="E449" s="1" t="s">
        <v>9</v>
      </c>
      <c r="F449" s="1"/>
      <c r="G449" s="1"/>
      <c r="H449" s="1"/>
    </row>
    <row r="450" spans="1:8" ht="15" hidden="1" customHeight="1" x14ac:dyDescent="0.25">
      <c r="A450" s="1">
        <v>303</v>
      </c>
      <c r="B450" s="1" t="s">
        <v>3</v>
      </c>
      <c r="C450" s="1">
        <v>0</v>
      </c>
      <c r="D450" s="1">
        <v>330.729828</v>
      </c>
      <c r="E450" s="1" t="s">
        <v>9</v>
      </c>
      <c r="F450" s="1"/>
      <c r="G450" s="1"/>
      <c r="H450" s="1"/>
    </row>
    <row r="451" spans="1:8" ht="15" hidden="1" customHeight="1" x14ac:dyDescent="0.25">
      <c r="A451" s="1">
        <v>305</v>
      </c>
      <c r="B451" s="1" t="s">
        <v>3</v>
      </c>
      <c r="C451" s="1">
        <v>0</v>
      </c>
      <c r="D451" s="1">
        <v>178.90660800000001</v>
      </c>
      <c r="E451" s="1" t="s">
        <v>9</v>
      </c>
      <c r="F451" s="1"/>
      <c r="G451" s="1"/>
      <c r="H451" s="1"/>
    </row>
    <row r="452" spans="1:8" ht="15" hidden="1" customHeight="1" x14ac:dyDescent="0.25">
      <c r="A452" s="1">
        <v>306</v>
      </c>
      <c r="B452" s="1" t="s">
        <v>3</v>
      </c>
      <c r="C452" s="1">
        <v>0</v>
      </c>
      <c r="D452" s="1">
        <v>187.01209299999999</v>
      </c>
      <c r="E452" s="1" t="s">
        <v>9</v>
      </c>
      <c r="F452" s="1"/>
      <c r="G452" s="1"/>
      <c r="H452" s="1"/>
    </row>
    <row r="453" spans="1:8" ht="15" hidden="1" customHeight="1" x14ac:dyDescent="0.25">
      <c r="A453" s="1">
        <v>307</v>
      </c>
      <c r="B453" s="1" t="s">
        <v>3</v>
      </c>
      <c r="C453" s="1">
        <v>0</v>
      </c>
      <c r="D453" s="1">
        <v>298.94843100000003</v>
      </c>
      <c r="E453" s="1" t="s">
        <v>9</v>
      </c>
      <c r="F453" s="1"/>
      <c r="G453" s="1"/>
      <c r="H453" s="1"/>
    </row>
    <row r="454" spans="1:8" ht="15" hidden="1" customHeight="1" x14ac:dyDescent="0.25">
      <c r="A454" s="1">
        <v>337</v>
      </c>
      <c r="B454" s="1" t="s">
        <v>3</v>
      </c>
      <c r="C454" s="1">
        <v>0</v>
      </c>
      <c r="D454" s="1">
        <v>99.307153999999997</v>
      </c>
      <c r="E454" s="1" t="s">
        <v>9</v>
      </c>
      <c r="F454" s="1"/>
      <c r="G454" s="1"/>
      <c r="H454" s="1"/>
    </row>
    <row r="455" spans="1:8" ht="15" hidden="1" customHeight="1" x14ac:dyDescent="0.25">
      <c r="A455" s="1">
        <v>338</v>
      </c>
      <c r="B455" s="1" t="s">
        <v>3</v>
      </c>
      <c r="C455" s="1">
        <v>0</v>
      </c>
      <c r="D455" s="1">
        <v>231.61273600000001</v>
      </c>
      <c r="E455" s="1" t="s">
        <v>9</v>
      </c>
      <c r="F455" s="1"/>
      <c r="G455" s="1"/>
      <c r="H455" s="1"/>
    </row>
    <row r="456" spans="1:8" ht="15" hidden="1" customHeight="1" x14ac:dyDescent="0.25">
      <c r="A456" s="1">
        <v>339</v>
      </c>
      <c r="B456" s="1" t="s">
        <v>3</v>
      </c>
      <c r="C456" s="1">
        <v>0</v>
      </c>
      <c r="D456" s="1">
        <v>392.44345099999998</v>
      </c>
      <c r="E456" s="1" t="s">
        <v>9</v>
      </c>
      <c r="F456" s="1"/>
      <c r="G456" s="1"/>
      <c r="H456" s="1"/>
    </row>
    <row r="457" spans="1:8" ht="15" hidden="1" customHeight="1" x14ac:dyDescent="0.25">
      <c r="A457" s="1">
        <v>340</v>
      </c>
      <c r="B457" s="1" t="s">
        <v>3</v>
      </c>
      <c r="C457" s="1">
        <v>0</v>
      </c>
      <c r="D457" s="1">
        <v>346.89809500000001</v>
      </c>
      <c r="E457" s="1" t="s">
        <v>9</v>
      </c>
      <c r="F457" s="1"/>
      <c r="G457" s="1"/>
      <c r="H457" s="1"/>
    </row>
    <row r="458" spans="1:8" ht="15" hidden="1" customHeight="1" x14ac:dyDescent="0.25">
      <c r="A458" s="1">
        <v>341</v>
      </c>
      <c r="B458" s="1" t="s">
        <v>3</v>
      </c>
      <c r="C458" s="1">
        <v>0</v>
      </c>
      <c r="D458" s="1">
        <v>638.92376899999999</v>
      </c>
      <c r="E458" s="1" t="s">
        <v>9</v>
      </c>
      <c r="F458" s="1"/>
      <c r="G458" s="1"/>
      <c r="H458" s="1"/>
    </row>
    <row r="459" spans="1:8" ht="15" hidden="1" customHeight="1" x14ac:dyDescent="0.25">
      <c r="A459" s="1">
        <v>342</v>
      </c>
      <c r="B459" s="1" t="s">
        <v>3</v>
      </c>
      <c r="C459" s="1">
        <v>0</v>
      </c>
      <c r="D459" s="1">
        <v>352.01683300000002</v>
      </c>
      <c r="E459" s="1" t="s">
        <v>9</v>
      </c>
      <c r="F459" s="1"/>
      <c r="G459" s="1"/>
      <c r="H459" s="1"/>
    </row>
    <row r="460" spans="1:8" ht="15" hidden="1" customHeight="1" x14ac:dyDescent="0.25">
      <c r="A460" s="1">
        <v>344</v>
      </c>
      <c r="B460" s="1" t="s">
        <v>3</v>
      </c>
      <c r="C460" s="1">
        <v>0</v>
      </c>
      <c r="D460" s="1">
        <v>310.50969400000002</v>
      </c>
      <c r="E460" s="1" t="s">
        <v>9</v>
      </c>
      <c r="F460" s="1"/>
      <c r="G460" s="1"/>
      <c r="H460" s="1"/>
    </row>
    <row r="461" spans="1:8" ht="15" hidden="1" customHeight="1" x14ac:dyDescent="0.25">
      <c r="A461" s="1">
        <v>345</v>
      </c>
      <c r="B461" s="1" t="s">
        <v>3</v>
      </c>
      <c r="C461" s="1">
        <v>0</v>
      </c>
      <c r="D461" s="1">
        <v>424.53041899999999</v>
      </c>
      <c r="E461" s="1" t="s">
        <v>9</v>
      </c>
      <c r="F461" s="1"/>
      <c r="G461" s="1"/>
      <c r="H461" s="1"/>
    </row>
    <row r="462" spans="1:8" ht="15" hidden="1" customHeight="1" x14ac:dyDescent="0.25">
      <c r="A462" s="1">
        <v>346</v>
      </c>
      <c r="B462" s="1" t="s">
        <v>3</v>
      </c>
      <c r="C462" s="1">
        <v>0</v>
      </c>
      <c r="D462" s="1">
        <v>425.98686500000002</v>
      </c>
      <c r="E462" s="1" t="s">
        <v>9</v>
      </c>
      <c r="F462" s="1"/>
      <c r="G462" s="1"/>
      <c r="H462" s="1"/>
    </row>
    <row r="463" spans="1:8" ht="15" hidden="1" customHeight="1" x14ac:dyDescent="0.25">
      <c r="A463" s="1">
        <v>380</v>
      </c>
      <c r="B463" s="1" t="s">
        <v>3</v>
      </c>
      <c r="C463" s="1">
        <v>0</v>
      </c>
      <c r="D463" s="1">
        <v>329.34653700000001</v>
      </c>
      <c r="E463" s="1" t="s">
        <v>9</v>
      </c>
      <c r="F463" s="1"/>
      <c r="G463" s="1"/>
      <c r="H463" s="1"/>
    </row>
    <row r="464" spans="1:8" ht="15" hidden="1" customHeight="1" x14ac:dyDescent="0.25">
      <c r="A464" s="1">
        <v>383</v>
      </c>
      <c r="B464" s="1" t="s">
        <v>3</v>
      </c>
      <c r="C464" s="1">
        <v>0</v>
      </c>
      <c r="D464" s="1">
        <v>505.46617300000003</v>
      </c>
      <c r="E464" s="1" t="s">
        <v>9</v>
      </c>
      <c r="F464" s="1"/>
      <c r="G464" s="1"/>
      <c r="H464" s="1"/>
    </row>
    <row r="465" spans="1:8" ht="15" hidden="1" customHeight="1" x14ac:dyDescent="0.25">
      <c r="A465" s="1">
        <v>384</v>
      </c>
      <c r="B465" s="1" t="s">
        <v>3</v>
      </c>
      <c r="C465" s="1">
        <v>0</v>
      </c>
      <c r="D465" s="1">
        <v>428.54028399999999</v>
      </c>
      <c r="E465" s="1" t="s">
        <v>9</v>
      </c>
      <c r="F465" s="1"/>
      <c r="G465" s="1"/>
      <c r="H465" s="1"/>
    </row>
    <row r="466" spans="1:8" ht="15" hidden="1" customHeight="1" x14ac:dyDescent="0.25">
      <c r="A466" s="1">
        <v>385</v>
      </c>
      <c r="B466" s="1" t="s">
        <v>3</v>
      </c>
      <c r="C466" s="1">
        <v>0</v>
      </c>
      <c r="D466" s="1">
        <v>349.13054299999999</v>
      </c>
      <c r="E466" s="1" t="s">
        <v>9</v>
      </c>
      <c r="F466" s="1"/>
      <c r="G466" s="1"/>
      <c r="H466" s="1"/>
    </row>
    <row r="467" spans="1:8" ht="15" hidden="1" customHeight="1" x14ac:dyDescent="0.25">
      <c r="A467" s="1">
        <v>387</v>
      </c>
      <c r="B467" s="1" t="s">
        <v>3</v>
      </c>
      <c r="C467" s="1">
        <v>0</v>
      </c>
      <c r="D467" s="1">
        <v>2077.7152540000002</v>
      </c>
      <c r="E467" s="1" t="s">
        <v>9</v>
      </c>
      <c r="F467" s="1"/>
      <c r="G467" s="1"/>
      <c r="H467" s="1"/>
    </row>
    <row r="468" spans="1:8" ht="15" hidden="1" customHeight="1" x14ac:dyDescent="0.25">
      <c r="A468" s="1">
        <v>399</v>
      </c>
      <c r="B468" s="1" t="s">
        <v>3</v>
      </c>
      <c r="C468" s="1">
        <v>0</v>
      </c>
      <c r="D468" s="1">
        <v>351.56320299999999</v>
      </c>
      <c r="E468" s="1" t="s">
        <v>9</v>
      </c>
      <c r="F468" s="1"/>
      <c r="G468" s="1"/>
      <c r="H468" s="1"/>
    </row>
    <row r="469" spans="1:8" ht="15" hidden="1" customHeight="1" x14ac:dyDescent="0.25">
      <c r="A469" s="1">
        <v>400</v>
      </c>
      <c r="B469" s="1" t="s">
        <v>3</v>
      </c>
      <c r="C469" s="1">
        <v>0</v>
      </c>
      <c r="D469" s="1">
        <v>467.30499200000003</v>
      </c>
      <c r="E469" s="1" t="s">
        <v>9</v>
      </c>
      <c r="F469" s="1"/>
      <c r="G469" s="1"/>
      <c r="H469" s="1"/>
    </row>
    <row r="470" spans="1:8" ht="15" hidden="1" customHeight="1" x14ac:dyDescent="0.25">
      <c r="A470" s="1">
        <v>409</v>
      </c>
      <c r="B470" s="1" t="s">
        <v>3</v>
      </c>
      <c r="C470" s="1">
        <v>0</v>
      </c>
      <c r="D470" s="1">
        <v>2909.4536240000002</v>
      </c>
      <c r="E470" s="1" t="s">
        <v>9</v>
      </c>
      <c r="F470" s="1"/>
      <c r="G470" s="1"/>
      <c r="H470" s="1"/>
    </row>
    <row r="471" spans="1:8" ht="15" hidden="1" customHeight="1" x14ac:dyDescent="0.25">
      <c r="A471" s="1">
        <v>413</v>
      </c>
      <c r="B471" s="1" t="s">
        <v>3</v>
      </c>
      <c r="C471" s="1">
        <v>0</v>
      </c>
      <c r="D471" s="1">
        <v>1289.9226349999999</v>
      </c>
      <c r="E471" s="1" t="s">
        <v>9</v>
      </c>
      <c r="F471" s="1"/>
      <c r="G471" s="1"/>
      <c r="H471" s="1"/>
    </row>
    <row r="472" spans="1:8" ht="15" hidden="1" customHeight="1" x14ac:dyDescent="0.25">
      <c r="A472" s="1">
        <v>414</v>
      </c>
      <c r="B472" s="1" t="s">
        <v>3</v>
      </c>
      <c r="C472" s="1">
        <v>0</v>
      </c>
      <c r="D472" s="1">
        <v>848.08637399999998</v>
      </c>
      <c r="E472" s="1" t="s">
        <v>9</v>
      </c>
      <c r="F472" s="1"/>
      <c r="G472" s="1"/>
      <c r="H472" s="1"/>
    </row>
    <row r="473" spans="1:8" ht="15" hidden="1" customHeight="1" x14ac:dyDescent="0.25">
      <c r="A473" s="1">
        <v>415</v>
      </c>
      <c r="B473" s="1" t="s">
        <v>3</v>
      </c>
      <c r="C473" s="1">
        <v>0</v>
      </c>
      <c r="D473" s="1">
        <v>44.039906999999999</v>
      </c>
      <c r="E473" s="1" t="s">
        <v>9</v>
      </c>
      <c r="F473" s="1"/>
      <c r="G473" s="1"/>
      <c r="H473" s="1"/>
    </row>
    <row r="474" spans="1:8" ht="15" hidden="1" customHeight="1" x14ac:dyDescent="0.25">
      <c r="A474" s="1">
        <v>416</v>
      </c>
      <c r="B474" s="1" t="s">
        <v>3</v>
      </c>
      <c r="C474" s="1">
        <v>0</v>
      </c>
      <c r="D474" s="1">
        <v>4502.8231219999998</v>
      </c>
      <c r="E474" s="1" t="s">
        <v>9</v>
      </c>
      <c r="F474" s="1"/>
      <c r="G474" s="1"/>
      <c r="H474" s="1"/>
    </row>
    <row r="475" spans="1:8" ht="15" hidden="1" customHeight="1" x14ac:dyDescent="0.25">
      <c r="A475" s="1">
        <v>417</v>
      </c>
      <c r="B475" s="1" t="s">
        <v>3</v>
      </c>
      <c r="C475" s="1">
        <v>0</v>
      </c>
      <c r="D475" s="1">
        <v>1204.8411189999999</v>
      </c>
      <c r="E475" s="1" t="s">
        <v>9</v>
      </c>
      <c r="F475" s="1"/>
      <c r="G475" s="1"/>
      <c r="H475" s="1"/>
    </row>
    <row r="476" spans="1:8" ht="15" hidden="1" customHeight="1" x14ac:dyDescent="0.25">
      <c r="A476" s="1">
        <v>418</v>
      </c>
      <c r="B476" s="1" t="s">
        <v>3</v>
      </c>
      <c r="C476" s="1">
        <v>0</v>
      </c>
      <c r="D476" s="1">
        <v>194.89286300000001</v>
      </c>
      <c r="E476" s="1" t="s">
        <v>9</v>
      </c>
      <c r="F476" s="1"/>
      <c r="G476" s="1"/>
      <c r="H476" s="1"/>
    </row>
    <row r="477" spans="1:8" ht="15" hidden="1" customHeight="1" x14ac:dyDescent="0.25">
      <c r="A477" s="1">
        <v>419</v>
      </c>
      <c r="B477" s="1" t="s">
        <v>3</v>
      </c>
      <c r="C477" s="1">
        <v>0</v>
      </c>
      <c r="D477" s="1">
        <v>1406.637698</v>
      </c>
      <c r="E477" s="1" t="s">
        <v>9</v>
      </c>
      <c r="F477" s="1"/>
      <c r="G477" s="1"/>
      <c r="H477" s="1"/>
    </row>
    <row r="478" spans="1:8" ht="15" hidden="1" customHeight="1" x14ac:dyDescent="0.25">
      <c r="A478" s="1">
        <v>420</v>
      </c>
      <c r="B478" s="1" t="s">
        <v>3</v>
      </c>
      <c r="C478" s="1">
        <v>0</v>
      </c>
      <c r="D478" s="1">
        <v>31.230810999999999</v>
      </c>
      <c r="E478" s="1" t="s">
        <v>9</v>
      </c>
      <c r="F478" s="1"/>
      <c r="G478" s="1"/>
      <c r="H478" s="1"/>
    </row>
    <row r="479" spans="1:8" ht="15" hidden="1" customHeight="1" x14ac:dyDescent="0.25">
      <c r="A479" s="1">
        <v>421</v>
      </c>
      <c r="B479" s="1" t="s">
        <v>3</v>
      </c>
      <c r="C479" s="1">
        <v>0</v>
      </c>
      <c r="D479" s="1">
        <v>43.866644999999998</v>
      </c>
      <c r="E479" s="1" t="s">
        <v>9</v>
      </c>
      <c r="F479" s="1"/>
      <c r="G479" s="1"/>
      <c r="H479" s="1"/>
    </row>
    <row r="480" spans="1:8" ht="15" hidden="1" customHeight="1" x14ac:dyDescent="0.25">
      <c r="A480" s="1">
        <v>422</v>
      </c>
      <c r="B480" s="1" t="s">
        <v>3</v>
      </c>
      <c r="C480" s="1">
        <v>0</v>
      </c>
      <c r="D480" s="1">
        <v>916.56174299999998</v>
      </c>
      <c r="E480" s="1" t="s">
        <v>9</v>
      </c>
      <c r="F480" s="1"/>
      <c r="G480" s="1"/>
      <c r="H480" s="1"/>
    </row>
    <row r="481" spans="1:8" ht="15" hidden="1" customHeight="1" x14ac:dyDescent="0.25">
      <c r="A481" s="1">
        <v>423</v>
      </c>
      <c r="B481" s="1" t="s">
        <v>3</v>
      </c>
      <c r="C481" s="1">
        <v>0</v>
      </c>
      <c r="D481" s="1">
        <v>27.677026999999999</v>
      </c>
      <c r="E481" s="1" t="s">
        <v>9</v>
      </c>
      <c r="F481" s="1"/>
      <c r="G481" s="1"/>
      <c r="H481" s="1"/>
    </row>
    <row r="482" spans="1:8" ht="15" hidden="1" customHeight="1" x14ac:dyDescent="0.25">
      <c r="A482" s="1">
        <v>424</v>
      </c>
      <c r="B482" s="1" t="s">
        <v>3</v>
      </c>
      <c r="C482" s="1">
        <v>0</v>
      </c>
      <c r="D482" s="1">
        <v>926.86117300000001</v>
      </c>
      <c r="E482" s="1" t="s">
        <v>9</v>
      </c>
      <c r="F482" s="1"/>
      <c r="G482" s="1"/>
      <c r="H482" s="1"/>
    </row>
    <row r="483" spans="1:8" ht="15" hidden="1" customHeight="1" x14ac:dyDescent="0.25">
      <c r="A483" s="1">
        <v>609</v>
      </c>
      <c r="B483" s="1" t="s">
        <v>3</v>
      </c>
      <c r="C483" s="1">
        <v>0</v>
      </c>
      <c r="D483" s="1">
        <v>4463.3377799999998</v>
      </c>
      <c r="E483" s="1" t="s">
        <v>9</v>
      </c>
      <c r="F483" s="1"/>
      <c r="G483" s="1"/>
      <c r="H483" s="1"/>
    </row>
    <row r="484" spans="1:8" ht="15" hidden="1" customHeight="1" x14ac:dyDescent="0.25">
      <c r="A484" s="1">
        <v>610</v>
      </c>
      <c r="B484" s="1" t="s">
        <v>3</v>
      </c>
      <c r="C484" s="1">
        <v>0</v>
      </c>
      <c r="D484" s="1">
        <v>3385.289029</v>
      </c>
      <c r="E484" s="1" t="s">
        <v>9</v>
      </c>
      <c r="F484" s="1"/>
      <c r="G484" s="1"/>
      <c r="H484" s="1"/>
    </row>
    <row r="485" spans="1:8" ht="15" hidden="1" customHeight="1" x14ac:dyDescent="0.25">
      <c r="A485" s="1">
        <v>611</v>
      </c>
      <c r="B485" s="1" t="s">
        <v>3</v>
      </c>
      <c r="C485" s="1">
        <v>0</v>
      </c>
      <c r="D485" s="1">
        <v>3607.786114</v>
      </c>
      <c r="E485" s="1" t="s">
        <v>9</v>
      </c>
      <c r="F485" s="1"/>
      <c r="G485" s="1"/>
      <c r="H485" s="1"/>
    </row>
    <row r="486" spans="1:8" ht="15" hidden="1" customHeight="1" x14ac:dyDescent="0.25">
      <c r="A486" s="1">
        <v>612</v>
      </c>
      <c r="B486" s="1" t="s">
        <v>3</v>
      </c>
      <c r="C486" s="1">
        <v>0</v>
      </c>
      <c r="D486" s="1">
        <v>1511.9685400000001</v>
      </c>
      <c r="E486" s="1" t="s">
        <v>9</v>
      </c>
      <c r="F486" s="1"/>
      <c r="G486" s="1"/>
      <c r="H486" s="1"/>
    </row>
    <row r="487" spans="1:8" ht="15" hidden="1" customHeight="1" x14ac:dyDescent="0.25">
      <c r="A487" s="1">
        <v>613</v>
      </c>
      <c r="B487" s="1" t="s">
        <v>3</v>
      </c>
      <c r="C487" s="1">
        <v>0</v>
      </c>
      <c r="D487" s="1">
        <v>721.74763499999995</v>
      </c>
      <c r="E487" s="1" t="s">
        <v>9</v>
      </c>
      <c r="F487" s="1"/>
      <c r="G487" s="1"/>
      <c r="H487" s="1"/>
    </row>
    <row r="488" spans="1:8" ht="15" hidden="1" customHeight="1" x14ac:dyDescent="0.25">
      <c r="A488" s="1">
        <v>614</v>
      </c>
      <c r="B488" s="1" t="s">
        <v>3</v>
      </c>
      <c r="C488" s="1">
        <v>0</v>
      </c>
      <c r="D488" s="1">
        <v>180.23109500000001</v>
      </c>
      <c r="E488" s="1" t="s">
        <v>9</v>
      </c>
      <c r="F488" s="1"/>
      <c r="G488" s="1"/>
      <c r="H488" s="1"/>
    </row>
    <row r="489" spans="1:8" ht="15" hidden="1" customHeight="1" x14ac:dyDescent="0.25">
      <c r="A489" s="1">
        <v>615</v>
      </c>
      <c r="B489" s="1" t="s">
        <v>3</v>
      </c>
      <c r="C489" s="1">
        <v>0</v>
      </c>
      <c r="D489" s="1">
        <v>530.19819299999995</v>
      </c>
      <c r="E489" s="1" t="s">
        <v>9</v>
      </c>
      <c r="F489" s="1"/>
      <c r="G489" s="1"/>
      <c r="H489" s="1"/>
    </row>
    <row r="490" spans="1:8" ht="15" hidden="1" customHeight="1" x14ac:dyDescent="0.25">
      <c r="A490" s="1">
        <v>616</v>
      </c>
      <c r="B490" s="1" t="s">
        <v>3</v>
      </c>
      <c r="C490" s="1">
        <v>0</v>
      </c>
      <c r="D490" s="1">
        <v>196.05213900000001</v>
      </c>
      <c r="E490" s="1" t="s">
        <v>9</v>
      </c>
      <c r="F490" s="1"/>
      <c r="G490" s="1"/>
      <c r="H490" s="1"/>
    </row>
    <row r="491" spans="1:8" ht="15" hidden="1" customHeight="1" x14ac:dyDescent="0.25">
      <c r="A491" s="1">
        <v>617</v>
      </c>
      <c r="B491" s="1" t="s">
        <v>3</v>
      </c>
      <c r="C491" s="1">
        <v>0</v>
      </c>
      <c r="D491" s="1">
        <v>300.92046099999999</v>
      </c>
      <c r="E491" s="1" t="s">
        <v>9</v>
      </c>
      <c r="F491" s="1"/>
      <c r="G491" s="1"/>
      <c r="H491" s="1"/>
    </row>
    <row r="492" spans="1:8" ht="15" hidden="1" customHeight="1" x14ac:dyDescent="0.25">
      <c r="A492" s="1">
        <v>618</v>
      </c>
      <c r="B492" s="1" t="s">
        <v>3</v>
      </c>
      <c r="C492" s="1">
        <v>0</v>
      </c>
      <c r="D492" s="1">
        <v>106.250213</v>
      </c>
      <c r="E492" s="1" t="s">
        <v>9</v>
      </c>
      <c r="F492" s="1"/>
      <c r="G492" s="1"/>
      <c r="H492" s="1"/>
    </row>
    <row r="493" spans="1:8" ht="15" hidden="1" customHeight="1" x14ac:dyDescent="0.25">
      <c r="A493" s="1">
        <v>619</v>
      </c>
      <c r="B493" s="1" t="s">
        <v>3</v>
      </c>
      <c r="C493" s="1">
        <v>0</v>
      </c>
      <c r="D493" s="1">
        <v>101.921127</v>
      </c>
      <c r="E493" s="1" t="s">
        <v>9</v>
      </c>
      <c r="F493" s="1"/>
      <c r="G493" s="1"/>
      <c r="H493" s="1"/>
    </row>
    <row r="494" spans="1:8" ht="15" hidden="1" customHeight="1" x14ac:dyDescent="0.25">
      <c r="A494" s="1">
        <v>620</v>
      </c>
      <c r="B494" s="1" t="s">
        <v>3</v>
      </c>
      <c r="C494" s="1">
        <v>0</v>
      </c>
      <c r="D494" s="1">
        <v>575.818804</v>
      </c>
      <c r="E494" s="1" t="s">
        <v>9</v>
      </c>
      <c r="F494" s="1"/>
      <c r="G494" s="1"/>
      <c r="H494" s="1"/>
    </row>
    <row r="495" spans="1:8" ht="15" hidden="1" customHeight="1" x14ac:dyDescent="0.25">
      <c r="A495" s="1">
        <v>621</v>
      </c>
      <c r="B495" s="1" t="s">
        <v>3</v>
      </c>
      <c r="C495" s="1">
        <v>0</v>
      </c>
      <c r="D495" s="1">
        <v>128.7861</v>
      </c>
      <c r="E495" s="1" t="s">
        <v>9</v>
      </c>
      <c r="F495" s="1"/>
      <c r="G495" s="1"/>
      <c r="H495" s="1"/>
    </row>
    <row r="496" spans="1:8" ht="15" hidden="1" customHeight="1" x14ac:dyDescent="0.25">
      <c r="A496" s="1">
        <v>622</v>
      </c>
      <c r="B496" s="1" t="s">
        <v>3</v>
      </c>
      <c r="C496" s="1">
        <v>0</v>
      </c>
      <c r="D496" s="1">
        <v>103.868655</v>
      </c>
      <c r="E496" s="1" t="s">
        <v>9</v>
      </c>
      <c r="F496" s="1"/>
      <c r="G496" s="1"/>
      <c r="H496" s="1"/>
    </row>
    <row r="497" spans="1:8" ht="15" hidden="1" customHeight="1" x14ac:dyDescent="0.25">
      <c r="A497" s="1">
        <v>623</v>
      </c>
      <c r="B497" s="1" t="s">
        <v>3</v>
      </c>
      <c r="C497" s="1">
        <v>0</v>
      </c>
      <c r="D497" s="1">
        <v>529.94057599999996</v>
      </c>
      <c r="E497" s="1" t="s">
        <v>9</v>
      </c>
      <c r="F497" s="1"/>
      <c r="G497" s="1"/>
      <c r="H497" s="1"/>
    </row>
    <row r="498" spans="1:8" ht="15" hidden="1" customHeight="1" x14ac:dyDescent="0.25">
      <c r="A498" s="1">
        <v>625</v>
      </c>
      <c r="B498" s="1" t="s">
        <v>3</v>
      </c>
      <c r="C498" s="1">
        <v>0</v>
      </c>
      <c r="D498" s="1">
        <v>112.903452</v>
      </c>
      <c r="E498" s="1" t="s">
        <v>9</v>
      </c>
      <c r="F498" s="1"/>
      <c r="G498" s="1"/>
      <c r="H498" s="1"/>
    </row>
    <row r="499" spans="1:8" ht="15" hidden="1" customHeight="1" x14ac:dyDescent="0.25">
      <c r="A499" s="1">
        <v>626</v>
      </c>
      <c r="B499" s="1" t="s">
        <v>3</v>
      </c>
      <c r="C499" s="1">
        <v>0</v>
      </c>
      <c r="D499" s="1">
        <v>568.62512900000002</v>
      </c>
      <c r="E499" s="1" t="s">
        <v>9</v>
      </c>
      <c r="F499" s="1"/>
      <c r="G499" s="1"/>
      <c r="H499" s="1"/>
    </row>
    <row r="500" spans="1:8" ht="15" hidden="1" customHeight="1" x14ac:dyDescent="0.25">
      <c r="A500" s="1">
        <v>627</v>
      </c>
      <c r="B500" s="1" t="s">
        <v>3</v>
      </c>
      <c r="C500" s="1">
        <v>0</v>
      </c>
      <c r="D500" s="1">
        <v>178.87825599999999</v>
      </c>
      <c r="E500" s="1" t="s">
        <v>9</v>
      </c>
      <c r="F500" s="1"/>
      <c r="G500" s="1"/>
      <c r="H500" s="1"/>
    </row>
    <row r="501" spans="1:8" ht="15" hidden="1" customHeight="1" x14ac:dyDescent="0.25">
      <c r="A501" s="1">
        <v>628</v>
      </c>
      <c r="B501" s="1" t="s">
        <v>3</v>
      </c>
      <c r="C501" s="1">
        <v>0</v>
      </c>
      <c r="D501" s="1">
        <v>412.30971199999999</v>
      </c>
      <c r="E501" s="1" t="s">
        <v>9</v>
      </c>
      <c r="F501" s="1"/>
      <c r="G501" s="1"/>
      <c r="H501" s="1"/>
    </row>
    <row r="502" spans="1:8" ht="15" hidden="1" customHeight="1" x14ac:dyDescent="0.25">
      <c r="A502" s="1">
        <v>629</v>
      </c>
      <c r="B502" s="1" t="s">
        <v>3</v>
      </c>
      <c r="C502" s="1">
        <v>0</v>
      </c>
      <c r="D502" s="1">
        <v>339.51365800000002</v>
      </c>
      <c r="E502" s="1" t="s">
        <v>9</v>
      </c>
      <c r="F502" s="1"/>
      <c r="G502" s="1"/>
      <c r="H502" s="1"/>
    </row>
    <row r="503" spans="1:8" ht="15" hidden="1" customHeight="1" x14ac:dyDescent="0.25">
      <c r="A503" s="1">
        <v>630</v>
      </c>
      <c r="B503" s="1" t="s">
        <v>3</v>
      </c>
      <c r="C503" s="1">
        <v>0</v>
      </c>
      <c r="D503" s="1">
        <v>239.03296399999999</v>
      </c>
      <c r="E503" s="1" t="s">
        <v>9</v>
      </c>
      <c r="F503" s="1"/>
      <c r="G503" s="1"/>
      <c r="H503" s="1"/>
    </row>
    <row r="504" spans="1:8" ht="15" hidden="1" customHeight="1" x14ac:dyDescent="0.25">
      <c r="A504" s="1">
        <v>631</v>
      </c>
      <c r="B504" s="1" t="s">
        <v>3</v>
      </c>
      <c r="C504" s="1">
        <v>0</v>
      </c>
      <c r="D504" s="1">
        <v>132.70250799999999</v>
      </c>
      <c r="E504" s="1" t="s">
        <v>9</v>
      </c>
      <c r="F504" s="1"/>
      <c r="G504" s="1"/>
      <c r="H504" s="1"/>
    </row>
    <row r="505" spans="1:8" ht="15" hidden="1" customHeight="1" x14ac:dyDescent="0.25">
      <c r="A505" s="1">
        <v>632</v>
      </c>
      <c r="B505" s="1" t="s">
        <v>3</v>
      </c>
      <c r="C505" s="1">
        <v>0</v>
      </c>
      <c r="D505" s="1">
        <v>168.18889999999999</v>
      </c>
      <c r="E505" s="1" t="s">
        <v>9</v>
      </c>
      <c r="F505" s="1"/>
      <c r="G505" s="1"/>
      <c r="H505" s="1"/>
    </row>
    <row r="506" spans="1:8" ht="15" hidden="1" customHeight="1" x14ac:dyDescent="0.25">
      <c r="A506" s="1">
        <v>633</v>
      </c>
      <c r="B506" s="1" t="s">
        <v>3</v>
      </c>
      <c r="C506" s="1">
        <v>0</v>
      </c>
      <c r="D506" s="1">
        <v>262.22610700000001</v>
      </c>
      <c r="E506" s="1" t="s">
        <v>9</v>
      </c>
      <c r="F506" s="1"/>
      <c r="G506" s="1"/>
      <c r="H506" s="1"/>
    </row>
    <row r="507" spans="1:8" ht="15" hidden="1" customHeight="1" x14ac:dyDescent="0.25">
      <c r="A507" s="1">
        <v>634</v>
      </c>
      <c r="B507" s="1" t="s">
        <v>3</v>
      </c>
      <c r="C507" s="1">
        <v>0</v>
      </c>
      <c r="D507" s="1">
        <v>1615.3132109999999</v>
      </c>
      <c r="E507" s="1" t="s">
        <v>9</v>
      </c>
      <c r="F507" s="1"/>
      <c r="G507" s="1"/>
      <c r="H507" s="1"/>
    </row>
    <row r="508" spans="1:8" ht="15" hidden="1" customHeight="1" x14ac:dyDescent="0.25">
      <c r="A508" s="1">
        <v>635</v>
      </c>
      <c r="B508" s="1" t="s">
        <v>3</v>
      </c>
      <c r="C508" s="1">
        <v>0</v>
      </c>
      <c r="D508" s="1">
        <v>364.01282500000002</v>
      </c>
      <c r="E508" s="1" t="s">
        <v>9</v>
      </c>
      <c r="F508" s="1"/>
      <c r="G508" s="1"/>
      <c r="H508" s="1"/>
    </row>
    <row r="509" spans="1:8" ht="15" hidden="1" customHeight="1" x14ac:dyDescent="0.25">
      <c r="A509" s="1">
        <v>636</v>
      </c>
      <c r="B509" s="1" t="s">
        <v>3</v>
      </c>
      <c r="C509" s="1">
        <v>0</v>
      </c>
      <c r="D509" s="1">
        <v>680.94894299999999</v>
      </c>
      <c r="E509" s="1" t="s">
        <v>9</v>
      </c>
      <c r="F509" s="1"/>
      <c r="G509" s="1"/>
      <c r="H509" s="1"/>
    </row>
    <row r="510" spans="1:8" ht="15" hidden="1" customHeight="1" x14ac:dyDescent="0.25">
      <c r="A510" s="1">
        <v>637</v>
      </c>
      <c r="B510" s="1" t="s">
        <v>3</v>
      </c>
      <c r="C510" s="1">
        <v>0</v>
      </c>
      <c r="D510" s="1">
        <v>856.32731799999999</v>
      </c>
      <c r="E510" s="1" t="s">
        <v>9</v>
      </c>
      <c r="F510" s="1"/>
      <c r="G510" s="1"/>
      <c r="H510" s="1"/>
    </row>
    <row r="511" spans="1:8" ht="15" hidden="1" customHeight="1" x14ac:dyDescent="0.25">
      <c r="A511" s="1">
        <v>638</v>
      </c>
      <c r="B511" s="1" t="s">
        <v>3</v>
      </c>
      <c r="C511" s="1">
        <v>0</v>
      </c>
      <c r="D511" s="1">
        <v>593.08334300000001</v>
      </c>
      <c r="E511" s="1" t="s">
        <v>9</v>
      </c>
      <c r="F511" s="1"/>
      <c r="G511" s="1"/>
      <c r="H511" s="1"/>
    </row>
    <row r="512" spans="1:8" ht="15" hidden="1" customHeight="1" x14ac:dyDescent="0.25">
      <c r="A512" s="1">
        <v>639</v>
      </c>
      <c r="B512" s="1" t="s">
        <v>3</v>
      </c>
      <c r="C512" s="1">
        <v>0</v>
      </c>
      <c r="D512" s="1">
        <v>864.35404700000004</v>
      </c>
      <c r="E512" s="1" t="s">
        <v>9</v>
      </c>
      <c r="F512" s="1"/>
      <c r="G512" s="1"/>
      <c r="H512" s="1"/>
    </row>
    <row r="513" spans="1:8" ht="15" hidden="1" customHeight="1" x14ac:dyDescent="0.25">
      <c r="A513" s="1">
        <v>640</v>
      </c>
      <c r="B513" s="1" t="s">
        <v>3</v>
      </c>
      <c r="C513" s="1">
        <v>0</v>
      </c>
      <c r="D513" s="1">
        <v>300.65234299999997</v>
      </c>
      <c r="E513" s="1" t="s">
        <v>9</v>
      </c>
      <c r="F513" s="1"/>
      <c r="G513" s="1"/>
      <c r="H513" s="1"/>
    </row>
    <row r="514" spans="1:8" ht="15" hidden="1" customHeight="1" x14ac:dyDescent="0.25">
      <c r="A514" s="1">
        <v>641</v>
      </c>
      <c r="B514" s="1" t="s">
        <v>3</v>
      </c>
      <c r="C514" s="1">
        <v>0</v>
      </c>
      <c r="D514" s="1">
        <v>401.38899199999997</v>
      </c>
      <c r="E514" s="1" t="s">
        <v>9</v>
      </c>
      <c r="F514" s="1"/>
      <c r="G514" s="1"/>
      <c r="H514" s="1"/>
    </row>
    <row r="515" spans="1:8" ht="15" hidden="1" customHeight="1" x14ac:dyDescent="0.25">
      <c r="A515" s="1">
        <v>642</v>
      </c>
      <c r="B515" s="1" t="s">
        <v>3</v>
      </c>
      <c r="C515" s="1">
        <v>0</v>
      </c>
      <c r="D515" s="1">
        <v>773.62423200000001</v>
      </c>
      <c r="E515" s="1" t="s">
        <v>9</v>
      </c>
      <c r="F515" s="1"/>
      <c r="G515" s="1"/>
      <c r="H515" s="1"/>
    </row>
    <row r="516" spans="1:8" ht="15" hidden="1" customHeight="1" x14ac:dyDescent="0.25">
      <c r="A516" s="1">
        <v>643</v>
      </c>
      <c r="B516" s="1" t="s">
        <v>3</v>
      </c>
      <c r="C516" s="1">
        <v>0</v>
      </c>
      <c r="D516" s="1">
        <v>668.275306</v>
      </c>
      <c r="E516" s="1" t="s">
        <v>9</v>
      </c>
      <c r="F516" s="1"/>
      <c r="G516" s="1"/>
      <c r="H516" s="1"/>
    </row>
    <row r="517" spans="1:8" ht="15" hidden="1" customHeight="1" x14ac:dyDescent="0.25">
      <c r="A517" s="1">
        <v>644</v>
      </c>
      <c r="B517" s="1" t="s">
        <v>3</v>
      </c>
      <c r="C517" s="1">
        <v>0</v>
      </c>
      <c r="D517" s="1">
        <v>1170.41607</v>
      </c>
      <c r="E517" s="1" t="s">
        <v>9</v>
      </c>
      <c r="F517" s="1"/>
      <c r="G517" s="1"/>
      <c r="H517" s="1"/>
    </row>
    <row r="518" spans="1:8" ht="15" hidden="1" customHeight="1" x14ac:dyDescent="0.25">
      <c r="A518" s="1">
        <v>645</v>
      </c>
      <c r="B518" s="1" t="s">
        <v>3</v>
      </c>
      <c r="C518" s="1">
        <v>0</v>
      </c>
      <c r="D518" s="1">
        <v>577.890941</v>
      </c>
      <c r="E518" s="1" t="s">
        <v>9</v>
      </c>
      <c r="F518" s="1"/>
      <c r="G518" s="1"/>
      <c r="H518" s="1"/>
    </row>
    <row r="519" spans="1:8" ht="15" hidden="1" customHeight="1" x14ac:dyDescent="0.25">
      <c r="A519" s="1">
        <v>646</v>
      </c>
      <c r="B519" s="1" t="s">
        <v>3</v>
      </c>
      <c r="C519" s="1">
        <v>0</v>
      </c>
      <c r="D519" s="1">
        <v>1124.2686020000001</v>
      </c>
      <c r="E519" s="1" t="s">
        <v>9</v>
      </c>
      <c r="F519" s="1"/>
      <c r="G519" s="1"/>
      <c r="H519" s="1"/>
    </row>
    <row r="520" spans="1:8" ht="15" hidden="1" customHeight="1" x14ac:dyDescent="0.25">
      <c r="A520" s="1">
        <v>647</v>
      </c>
      <c r="B520" s="1" t="s">
        <v>3</v>
      </c>
      <c r="C520" s="1">
        <v>0</v>
      </c>
      <c r="D520" s="1">
        <v>994.860861</v>
      </c>
      <c r="E520" s="1" t="s">
        <v>9</v>
      </c>
      <c r="F520" s="1"/>
      <c r="G520" s="1"/>
      <c r="H520" s="1"/>
    </row>
    <row r="521" spans="1:8" ht="15" hidden="1" customHeight="1" x14ac:dyDescent="0.25">
      <c r="A521" s="1">
        <v>648</v>
      </c>
      <c r="B521" s="1" t="s">
        <v>3</v>
      </c>
      <c r="C521" s="1">
        <v>0</v>
      </c>
      <c r="D521" s="1">
        <v>834.82843200000002</v>
      </c>
      <c r="E521" s="1" t="s">
        <v>9</v>
      </c>
      <c r="F521" s="1"/>
      <c r="G521" s="1"/>
      <c r="H521" s="1"/>
    </row>
    <row r="522" spans="1:8" ht="15" hidden="1" customHeight="1" x14ac:dyDescent="0.25">
      <c r="A522" s="1">
        <v>649</v>
      </c>
      <c r="B522" s="1" t="s">
        <v>3</v>
      </c>
      <c r="C522" s="1">
        <v>0</v>
      </c>
      <c r="D522" s="1">
        <v>706.99171100000001</v>
      </c>
      <c r="E522" s="1" t="s">
        <v>9</v>
      </c>
      <c r="F522" s="1"/>
      <c r="G522" s="1"/>
      <c r="H522" s="1"/>
    </row>
    <row r="523" spans="1:8" ht="15" hidden="1" customHeight="1" x14ac:dyDescent="0.25">
      <c r="A523" s="1">
        <v>650</v>
      </c>
      <c r="B523" s="1" t="s">
        <v>3</v>
      </c>
      <c r="C523" s="1">
        <v>0</v>
      </c>
      <c r="D523" s="1">
        <v>392.26388900000001</v>
      </c>
      <c r="E523" s="1" t="s">
        <v>9</v>
      </c>
      <c r="F523" s="1"/>
      <c r="G523" s="1"/>
      <c r="H523" s="1"/>
    </row>
    <row r="524" spans="1:8" ht="15" hidden="1" customHeight="1" x14ac:dyDescent="0.25">
      <c r="A524" s="1">
        <v>652</v>
      </c>
      <c r="B524" s="1" t="s">
        <v>3</v>
      </c>
      <c r="C524" s="1">
        <v>0</v>
      </c>
      <c r="D524" s="1">
        <v>1098.074973</v>
      </c>
      <c r="E524" s="1" t="s">
        <v>9</v>
      </c>
      <c r="F524" s="1"/>
      <c r="G524" s="1"/>
      <c r="H524" s="1"/>
    </row>
    <row r="525" spans="1:8" ht="15" hidden="1" customHeight="1" x14ac:dyDescent="0.25">
      <c r="A525" s="1">
        <v>653</v>
      </c>
      <c r="B525" s="1" t="s">
        <v>3</v>
      </c>
      <c r="C525" s="1">
        <v>0</v>
      </c>
      <c r="D525" s="1">
        <v>1693.024639</v>
      </c>
      <c r="E525" s="1" t="s">
        <v>9</v>
      </c>
      <c r="F525" s="1"/>
      <c r="G525" s="1"/>
      <c r="H525" s="1"/>
    </row>
    <row r="526" spans="1:8" ht="15" hidden="1" customHeight="1" x14ac:dyDescent="0.25">
      <c r="A526" s="1">
        <v>681</v>
      </c>
      <c r="B526" s="1" t="s">
        <v>3</v>
      </c>
      <c r="C526" s="1">
        <v>0</v>
      </c>
      <c r="D526" s="1">
        <v>1042.6415340000001</v>
      </c>
      <c r="E526" s="1" t="s">
        <v>9</v>
      </c>
      <c r="F526" s="1"/>
      <c r="G526" s="1"/>
      <c r="H526" s="1"/>
    </row>
    <row r="527" spans="1:8" ht="15" hidden="1" customHeight="1" x14ac:dyDescent="0.25">
      <c r="A527" s="1">
        <v>687</v>
      </c>
      <c r="B527" s="1" t="s">
        <v>3</v>
      </c>
      <c r="C527" s="1">
        <v>0</v>
      </c>
      <c r="D527" s="1">
        <v>1082.456242</v>
      </c>
      <c r="E527" s="1" t="s">
        <v>9</v>
      </c>
      <c r="F527" s="1"/>
      <c r="G527" s="1"/>
      <c r="H527" s="1"/>
    </row>
    <row r="528" spans="1:8" ht="15" hidden="1" customHeight="1" x14ac:dyDescent="0.25">
      <c r="A528" s="1">
        <v>689</v>
      </c>
      <c r="B528" s="1" t="s">
        <v>3</v>
      </c>
      <c r="C528" s="1">
        <v>0</v>
      </c>
      <c r="D528" s="1">
        <v>803.37739799999997</v>
      </c>
      <c r="E528" s="1" t="s">
        <v>9</v>
      </c>
      <c r="F528" s="1"/>
      <c r="G528" s="1"/>
      <c r="H528" s="1"/>
    </row>
    <row r="529" spans="1:8" ht="15" hidden="1" customHeight="1" x14ac:dyDescent="0.25">
      <c r="A529" s="1">
        <v>690</v>
      </c>
      <c r="B529" s="1" t="s">
        <v>3</v>
      </c>
      <c r="C529" s="1">
        <v>0</v>
      </c>
      <c r="D529" s="1">
        <v>226.767717</v>
      </c>
      <c r="E529" s="1" t="s">
        <v>9</v>
      </c>
      <c r="F529" s="1"/>
      <c r="G529" s="1"/>
      <c r="H529" s="1"/>
    </row>
    <row r="530" spans="1:8" ht="15" hidden="1" customHeight="1" x14ac:dyDescent="0.25">
      <c r="A530" s="1">
        <v>691</v>
      </c>
      <c r="B530" s="1" t="s">
        <v>3</v>
      </c>
      <c r="C530" s="1">
        <v>0</v>
      </c>
      <c r="D530" s="1">
        <v>264.29771899999997</v>
      </c>
      <c r="E530" s="1" t="s">
        <v>9</v>
      </c>
      <c r="F530" s="1"/>
      <c r="G530" s="1"/>
      <c r="H530" s="1"/>
    </row>
    <row r="531" spans="1:8" ht="15" hidden="1" customHeight="1" x14ac:dyDescent="0.25">
      <c r="A531" s="1">
        <v>692</v>
      </c>
      <c r="B531" s="1" t="s">
        <v>3</v>
      </c>
      <c r="C531" s="1">
        <v>0</v>
      </c>
      <c r="D531" s="1">
        <v>469.94171599999999</v>
      </c>
      <c r="E531" s="1" t="s">
        <v>9</v>
      </c>
      <c r="F531" s="1"/>
      <c r="G531" s="1"/>
      <c r="H531" s="1"/>
    </row>
    <row r="532" spans="1:8" ht="15" hidden="1" customHeight="1" x14ac:dyDescent="0.25">
      <c r="A532" s="1">
        <v>693</v>
      </c>
      <c r="B532" s="1" t="s">
        <v>3</v>
      </c>
      <c r="C532" s="1">
        <v>0</v>
      </c>
      <c r="D532" s="1">
        <v>553.96721200000002</v>
      </c>
      <c r="E532" s="1" t="s">
        <v>9</v>
      </c>
      <c r="F532" s="1"/>
      <c r="G532" s="1"/>
      <c r="H532" s="1"/>
    </row>
    <row r="533" spans="1:8" ht="15" hidden="1" customHeight="1" x14ac:dyDescent="0.25">
      <c r="A533" s="1">
        <v>697</v>
      </c>
      <c r="B533" s="1" t="s">
        <v>3</v>
      </c>
      <c r="C533" s="1">
        <v>0</v>
      </c>
      <c r="D533" s="1">
        <v>235.60405</v>
      </c>
      <c r="E533" s="1" t="s">
        <v>9</v>
      </c>
      <c r="F533" s="1"/>
      <c r="G533" s="1"/>
      <c r="H533" s="1"/>
    </row>
    <row r="534" spans="1:8" ht="15" hidden="1" customHeight="1" x14ac:dyDescent="0.25">
      <c r="A534" s="1">
        <v>698</v>
      </c>
      <c r="B534" s="1" t="s">
        <v>3</v>
      </c>
      <c r="C534" s="1">
        <v>0</v>
      </c>
      <c r="D534" s="1">
        <v>318.00718799999999</v>
      </c>
      <c r="E534" s="1" t="s">
        <v>9</v>
      </c>
      <c r="F534" s="1"/>
      <c r="G534" s="1"/>
      <c r="H534" s="1"/>
    </row>
    <row r="535" spans="1:8" ht="15" hidden="1" customHeight="1" x14ac:dyDescent="0.25">
      <c r="A535" s="1">
        <v>699</v>
      </c>
      <c r="B535" s="1" t="s">
        <v>3</v>
      </c>
      <c r="C535" s="1">
        <v>0</v>
      </c>
      <c r="D535" s="1">
        <v>265.284469</v>
      </c>
      <c r="E535" s="1" t="s">
        <v>9</v>
      </c>
      <c r="F535" s="1"/>
      <c r="G535" s="1"/>
      <c r="H535" s="1"/>
    </row>
    <row r="536" spans="1:8" ht="15" hidden="1" customHeight="1" x14ac:dyDescent="0.25">
      <c r="A536" s="1">
        <v>700</v>
      </c>
      <c r="B536" s="1" t="s">
        <v>3</v>
      </c>
      <c r="C536" s="1">
        <v>0</v>
      </c>
      <c r="D536" s="1">
        <v>250.13744700000001</v>
      </c>
      <c r="E536" s="1" t="s">
        <v>9</v>
      </c>
      <c r="F536" s="1"/>
      <c r="G536" s="1"/>
      <c r="H536" s="1"/>
    </row>
    <row r="537" spans="1:8" ht="15" hidden="1" customHeight="1" x14ac:dyDescent="0.25">
      <c r="A537" s="1">
        <v>701</v>
      </c>
      <c r="B537" s="1" t="s">
        <v>3</v>
      </c>
      <c r="C537" s="1">
        <v>0</v>
      </c>
      <c r="D537" s="1">
        <v>196.41861399999999</v>
      </c>
      <c r="E537" s="1" t="s">
        <v>9</v>
      </c>
      <c r="F537" s="1"/>
      <c r="G537" s="1"/>
      <c r="H537" s="1"/>
    </row>
    <row r="538" spans="1:8" ht="15" hidden="1" customHeight="1" x14ac:dyDescent="0.25">
      <c r="A538" s="1">
        <v>702</v>
      </c>
      <c r="B538" s="1" t="s">
        <v>3</v>
      </c>
      <c r="C538" s="1">
        <v>0</v>
      </c>
      <c r="D538" s="1">
        <v>204.889523</v>
      </c>
      <c r="E538" s="1" t="s">
        <v>9</v>
      </c>
      <c r="F538" s="1"/>
      <c r="G538" s="1"/>
      <c r="H538" s="1"/>
    </row>
    <row r="539" spans="1:8" ht="15" hidden="1" customHeight="1" x14ac:dyDescent="0.25">
      <c r="A539" s="1">
        <v>704</v>
      </c>
      <c r="B539" s="1" t="s">
        <v>3</v>
      </c>
      <c r="C539" s="1">
        <v>0</v>
      </c>
      <c r="D539" s="1">
        <v>458.55056400000001</v>
      </c>
      <c r="E539" s="1" t="s">
        <v>9</v>
      </c>
      <c r="F539" s="1"/>
      <c r="G539" s="1"/>
      <c r="H539" s="1"/>
    </row>
    <row r="540" spans="1:8" ht="15" hidden="1" customHeight="1" x14ac:dyDescent="0.25">
      <c r="A540" s="1">
        <v>705</v>
      </c>
      <c r="B540" s="1" t="s">
        <v>3</v>
      </c>
      <c r="C540" s="1">
        <v>0</v>
      </c>
      <c r="D540" s="1">
        <v>772.25946899999997</v>
      </c>
      <c r="E540" s="1" t="s">
        <v>9</v>
      </c>
      <c r="F540" s="1"/>
      <c r="G540" s="1"/>
      <c r="H540" s="1"/>
    </row>
    <row r="541" spans="1:8" ht="15" hidden="1" customHeight="1" x14ac:dyDescent="0.25">
      <c r="A541" s="1">
        <v>706</v>
      </c>
      <c r="B541" s="1" t="s">
        <v>3</v>
      </c>
      <c r="C541" s="1">
        <v>0</v>
      </c>
      <c r="D541" s="1">
        <v>1602.5233659999999</v>
      </c>
      <c r="E541" s="1" t="s">
        <v>9</v>
      </c>
      <c r="F541" s="1"/>
      <c r="G541" s="1"/>
      <c r="H541" s="1"/>
    </row>
    <row r="542" spans="1:8" ht="15" hidden="1" customHeight="1" x14ac:dyDescent="0.25">
      <c r="A542" s="1">
        <v>707</v>
      </c>
      <c r="B542" s="1" t="s">
        <v>3</v>
      </c>
      <c r="C542" s="1">
        <v>0</v>
      </c>
      <c r="D542" s="1">
        <v>502.99999800000001</v>
      </c>
      <c r="E542" s="1" t="s">
        <v>9</v>
      </c>
      <c r="F542" s="1"/>
      <c r="G542" s="1"/>
      <c r="H542" s="1"/>
    </row>
    <row r="543" spans="1:8" ht="15" hidden="1" customHeight="1" x14ac:dyDescent="0.25">
      <c r="A543" s="1">
        <v>708</v>
      </c>
      <c r="B543" s="1" t="s">
        <v>3</v>
      </c>
      <c r="C543" s="1">
        <v>0</v>
      </c>
      <c r="D543" s="1">
        <v>401.72081300000002</v>
      </c>
      <c r="E543" s="1" t="s">
        <v>9</v>
      </c>
      <c r="F543" s="1"/>
      <c r="G543" s="1"/>
      <c r="H543" s="1"/>
    </row>
    <row r="544" spans="1:8" ht="15" hidden="1" customHeight="1" x14ac:dyDescent="0.25">
      <c r="A544" s="1">
        <v>709</v>
      </c>
      <c r="B544" s="1" t="s">
        <v>3</v>
      </c>
      <c r="C544" s="1">
        <v>0</v>
      </c>
      <c r="D544" s="1">
        <v>568.42351599999995</v>
      </c>
      <c r="E544" s="1" t="s">
        <v>9</v>
      </c>
      <c r="F544" s="1"/>
      <c r="G544" s="1"/>
      <c r="H544" s="1"/>
    </row>
    <row r="545" spans="1:8" ht="15" hidden="1" customHeight="1" x14ac:dyDescent="0.25">
      <c r="A545" s="1">
        <v>710</v>
      </c>
      <c r="B545" s="1" t="s">
        <v>3</v>
      </c>
      <c r="C545" s="1">
        <v>0</v>
      </c>
      <c r="D545" s="1">
        <v>475.75139899999999</v>
      </c>
      <c r="E545" s="1" t="s">
        <v>9</v>
      </c>
      <c r="F545" s="1"/>
      <c r="G545" s="1"/>
      <c r="H545" s="1"/>
    </row>
    <row r="546" spans="1:8" ht="15" hidden="1" customHeight="1" x14ac:dyDescent="0.25">
      <c r="A546" s="1">
        <v>711</v>
      </c>
      <c r="B546" s="1" t="s">
        <v>3</v>
      </c>
      <c r="C546" s="1">
        <v>0</v>
      </c>
      <c r="D546" s="1">
        <v>324.296404</v>
      </c>
      <c r="E546" s="1" t="s">
        <v>9</v>
      </c>
      <c r="F546" s="1"/>
      <c r="G546" s="1"/>
      <c r="H546" s="1"/>
    </row>
    <row r="547" spans="1:8" ht="15" hidden="1" customHeight="1" x14ac:dyDescent="0.25">
      <c r="A547" s="1">
        <v>712</v>
      </c>
      <c r="B547" s="1" t="s">
        <v>3</v>
      </c>
      <c r="C547" s="1">
        <v>0</v>
      </c>
      <c r="D547" s="1">
        <v>531.50868000000003</v>
      </c>
      <c r="E547" s="1" t="s">
        <v>9</v>
      </c>
      <c r="F547" s="1"/>
      <c r="G547" s="1"/>
      <c r="H547" s="1"/>
    </row>
    <row r="548" spans="1:8" ht="15" hidden="1" customHeight="1" x14ac:dyDescent="0.25">
      <c r="A548" s="1">
        <v>713</v>
      </c>
      <c r="B548" s="1" t="s">
        <v>3</v>
      </c>
      <c r="C548" s="1">
        <v>0</v>
      </c>
      <c r="D548" s="1">
        <v>1096.5873750000001</v>
      </c>
      <c r="E548" s="1" t="s">
        <v>9</v>
      </c>
      <c r="F548" s="1"/>
      <c r="G548" s="1"/>
      <c r="H548" s="1"/>
    </row>
    <row r="549" spans="1:8" ht="15" hidden="1" customHeight="1" x14ac:dyDescent="0.25">
      <c r="A549" s="1">
        <v>714</v>
      </c>
      <c r="B549" s="1" t="s">
        <v>3</v>
      </c>
      <c r="C549" s="1">
        <v>0</v>
      </c>
      <c r="D549" s="1">
        <v>469.17936600000002</v>
      </c>
      <c r="E549" s="1" t="s">
        <v>9</v>
      </c>
      <c r="F549" s="1"/>
      <c r="G549" s="1"/>
      <c r="H549" s="1"/>
    </row>
    <row r="550" spans="1:8" ht="15" hidden="1" customHeight="1" x14ac:dyDescent="0.25">
      <c r="A550" s="1">
        <v>715</v>
      </c>
      <c r="B550" s="1" t="s">
        <v>3</v>
      </c>
      <c r="C550" s="1">
        <v>0</v>
      </c>
      <c r="D550" s="1">
        <v>752.924893</v>
      </c>
      <c r="E550" s="1" t="s">
        <v>9</v>
      </c>
      <c r="F550" s="1"/>
      <c r="G550" s="1"/>
      <c r="H550" s="1"/>
    </row>
    <row r="551" spans="1:8" ht="15" hidden="1" customHeight="1" x14ac:dyDescent="0.25">
      <c r="A551" s="1">
        <v>716</v>
      </c>
      <c r="B551" s="1" t="s">
        <v>3</v>
      </c>
      <c r="C551" s="1">
        <v>0</v>
      </c>
      <c r="D551" s="1">
        <v>286.265694</v>
      </c>
      <c r="E551" s="1" t="s">
        <v>9</v>
      </c>
      <c r="F551" s="1"/>
      <c r="G551" s="1"/>
      <c r="H551" s="1"/>
    </row>
    <row r="552" spans="1:8" ht="15" hidden="1" customHeight="1" x14ac:dyDescent="0.25">
      <c r="A552" s="1">
        <v>717</v>
      </c>
      <c r="B552" s="1" t="s">
        <v>3</v>
      </c>
      <c r="C552" s="1">
        <v>0</v>
      </c>
      <c r="D552" s="1">
        <v>444.317925</v>
      </c>
      <c r="E552" s="1" t="s">
        <v>9</v>
      </c>
      <c r="F552" s="1"/>
      <c r="G552" s="1"/>
      <c r="H552" s="1"/>
    </row>
    <row r="553" spans="1:8" ht="15" hidden="1" customHeight="1" x14ac:dyDescent="0.25">
      <c r="A553" s="1">
        <v>718</v>
      </c>
      <c r="B553" s="1" t="s">
        <v>3</v>
      </c>
      <c r="C553" s="1">
        <v>0</v>
      </c>
      <c r="D553" s="1">
        <v>121.42721400000001</v>
      </c>
      <c r="E553" s="1" t="s">
        <v>9</v>
      </c>
      <c r="F553" s="1"/>
      <c r="G553" s="1"/>
      <c r="H553" s="1"/>
    </row>
    <row r="554" spans="1:8" ht="15" hidden="1" customHeight="1" x14ac:dyDescent="0.25">
      <c r="A554" s="1">
        <v>735</v>
      </c>
      <c r="B554" s="1" t="s">
        <v>3</v>
      </c>
      <c r="C554" s="1">
        <v>0</v>
      </c>
      <c r="D554" s="1">
        <v>683.07708300000002</v>
      </c>
      <c r="E554" s="1" t="s">
        <v>9</v>
      </c>
      <c r="F554" s="1"/>
      <c r="G554" s="1"/>
      <c r="H554" s="1"/>
    </row>
    <row r="555" spans="1:8" ht="15" hidden="1" customHeight="1" x14ac:dyDescent="0.25">
      <c r="A555" s="1">
        <v>736</v>
      </c>
      <c r="B555" s="1" t="s">
        <v>3</v>
      </c>
      <c r="C555" s="1">
        <v>0</v>
      </c>
      <c r="D555" s="1">
        <v>183.094897</v>
      </c>
      <c r="E555" s="1" t="s">
        <v>9</v>
      </c>
      <c r="F555" s="1"/>
      <c r="G555" s="1"/>
      <c r="H555" s="1"/>
    </row>
    <row r="556" spans="1:8" ht="15" hidden="1" customHeight="1" x14ac:dyDescent="0.25">
      <c r="A556" s="1">
        <v>737</v>
      </c>
      <c r="B556" s="1" t="s">
        <v>3</v>
      </c>
      <c r="C556" s="1">
        <v>0</v>
      </c>
      <c r="D556" s="1">
        <v>222.64313200000001</v>
      </c>
      <c r="E556" s="1" t="s">
        <v>9</v>
      </c>
      <c r="F556" s="1"/>
      <c r="G556" s="1"/>
      <c r="H556" s="1"/>
    </row>
    <row r="557" spans="1:8" ht="15" hidden="1" customHeight="1" x14ac:dyDescent="0.25">
      <c r="A557" s="1">
        <v>738</v>
      </c>
      <c r="B557" s="1" t="s">
        <v>3</v>
      </c>
      <c r="C557" s="1">
        <v>0</v>
      </c>
      <c r="D557" s="1">
        <v>274.37873400000001</v>
      </c>
      <c r="E557" s="1" t="s">
        <v>9</v>
      </c>
      <c r="F557" s="1"/>
      <c r="G557" s="1"/>
      <c r="H557" s="1"/>
    </row>
    <row r="558" spans="1:8" ht="15" hidden="1" customHeight="1" x14ac:dyDescent="0.25">
      <c r="A558" s="1">
        <v>739</v>
      </c>
      <c r="B558" s="1" t="s">
        <v>3</v>
      </c>
      <c r="C558" s="1">
        <v>0</v>
      </c>
      <c r="D558" s="1">
        <v>269.74749100000002</v>
      </c>
      <c r="E558" s="1" t="s">
        <v>9</v>
      </c>
      <c r="F558" s="1"/>
      <c r="G558" s="1"/>
      <c r="H558" s="1"/>
    </row>
    <row r="559" spans="1:8" ht="15" hidden="1" customHeight="1" x14ac:dyDescent="0.25">
      <c r="A559" s="1">
        <v>740</v>
      </c>
      <c r="B559" s="1" t="s">
        <v>3</v>
      </c>
      <c r="C559" s="1">
        <v>0</v>
      </c>
      <c r="D559" s="1">
        <v>1918.590377</v>
      </c>
      <c r="E559" s="1" t="s">
        <v>9</v>
      </c>
      <c r="F559" s="1"/>
      <c r="G559" s="1"/>
      <c r="H559" s="1"/>
    </row>
    <row r="560" spans="1:8" ht="15" hidden="1" customHeight="1" x14ac:dyDescent="0.25">
      <c r="A560" s="1">
        <v>741</v>
      </c>
      <c r="B560" s="1" t="s">
        <v>3</v>
      </c>
      <c r="C560" s="1">
        <v>0</v>
      </c>
      <c r="D560" s="1">
        <v>1120.7494690000001</v>
      </c>
      <c r="E560" s="1" t="s">
        <v>9</v>
      </c>
      <c r="F560" s="1"/>
      <c r="G560" s="1"/>
      <c r="H560" s="1"/>
    </row>
    <row r="561" spans="1:8" ht="15" hidden="1" customHeight="1" x14ac:dyDescent="0.25">
      <c r="A561" s="1">
        <v>742</v>
      </c>
      <c r="B561" s="1" t="s">
        <v>3</v>
      </c>
      <c r="C561" s="1">
        <v>0</v>
      </c>
      <c r="D561" s="1">
        <v>1910.797988</v>
      </c>
      <c r="E561" s="1" t="s">
        <v>9</v>
      </c>
      <c r="F561" s="1"/>
      <c r="G561" s="1"/>
      <c r="H561" s="1"/>
    </row>
    <row r="562" spans="1:8" ht="15" hidden="1" customHeight="1" x14ac:dyDescent="0.25">
      <c r="A562" s="1">
        <v>743</v>
      </c>
      <c r="B562" s="1" t="s">
        <v>3</v>
      </c>
      <c r="C562" s="1">
        <v>0</v>
      </c>
      <c r="D562" s="1">
        <v>1044.6055839999999</v>
      </c>
      <c r="E562" s="1" t="s">
        <v>9</v>
      </c>
      <c r="F562" s="1"/>
      <c r="G562" s="1"/>
      <c r="H562" s="1"/>
    </row>
    <row r="563" spans="1:8" ht="15" hidden="1" customHeight="1" x14ac:dyDescent="0.25">
      <c r="A563" s="1">
        <v>744</v>
      </c>
      <c r="B563" s="1" t="s">
        <v>3</v>
      </c>
      <c r="C563" s="1">
        <v>0</v>
      </c>
      <c r="D563" s="1">
        <v>992.34069399999998</v>
      </c>
      <c r="E563" s="1" t="s">
        <v>9</v>
      </c>
      <c r="F563" s="1"/>
      <c r="G563" s="1"/>
      <c r="H563" s="1"/>
    </row>
    <row r="564" spans="1:8" ht="15" hidden="1" customHeight="1" x14ac:dyDescent="0.25">
      <c r="A564" s="1">
        <v>745</v>
      </c>
      <c r="B564" s="1" t="s">
        <v>3</v>
      </c>
      <c r="C564" s="1">
        <v>0</v>
      </c>
      <c r="D564" s="1">
        <v>260.081165</v>
      </c>
      <c r="E564" s="1" t="s">
        <v>9</v>
      </c>
      <c r="F564" s="1"/>
      <c r="G564" s="1"/>
      <c r="H564" s="1"/>
    </row>
    <row r="565" spans="1:8" ht="15" hidden="1" customHeight="1" x14ac:dyDescent="0.25">
      <c r="A565" s="1">
        <v>746</v>
      </c>
      <c r="B565" s="1" t="s">
        <v>3</v>
      </c>
      <c r="C565" s="1">
        <v>0</v>
      </c>
      <c r="D565" s="1">
        <v>1711.2041389999999</v>
      </c>
      <c r="E565" s="1" t="s">
        <v>9</v>
      </c>
      <c r="F565" s="1"/>
      <c r="G565" s="1"/>
      <c r="H565" s="1"/>
    </row>
    <row r="566" spans="1:8" ht="15" hidden="1" customHeight="1" x14ac:dyDescent="0.25">
      <c r="A566" s="1">
        <v>747</v>
      </c>
      <c r="B566" s="1" t="s">
        <v>3</v>
      </c>
      <c r="C566" s="1">
        <v>0</v>
      </c>
      <c r="D566" s="1">
        <v>1273.412045</v>
      </c>
      <c r="E566" s="1" t="s">
        <v>9</v>
      </c>
      <c r="F566" s="1"/>
      <c r="G566" s="1"/>
      <c r="H566" s="1"/>
    </row>
    <row r="567" spans="1:8" ht="15" hidden="1" customHeight="1" x14ac:dyDescent="0.25">
      <c r="A567" s="1">
        <v>750</v>
      </c>
      <c r="B567" s="1" t="s">
        <v>3</v>
      </c>
      <c r="C567" s="1">
        <v>0</v>
      </c>
      <c r="D567" s="1">
        <v>1092.4658529999999</v>
      </c>
      <c r="E567" s="1" t="s">
        <v>9</v>
      </c>
      <c r="F567" s="1"/>
      <c r="G567" s="1"/>
      <c r="H567" s="1"/>
    </row>
    <row r="568" spans="1:8" ht="15" hidden="1" customHeight="1" x14ac:dyDescent="0.25">
      <c r="A568" s="1">
        <v>781</v>
      </c>
      <c r="B568" s="1" t="s">
        <v>3</v>
      </c>
      <c r="C568" s="1">
        <v>0</v>
      </c>
      <c r="D568" s="1">
        <v>1146.8156899999999</v>
      </c>
      <c r="E568" s="1" t="s">
        <v>9</v>
      </c>
      <c r="F568" s="1"/>
      <c r="G568" s="1"/>
      <c r="H568" s="1"/>
    </row>
    <row r="569" spans="1:8" ht="15" hidden="1" customHeight="1" x14ac:dyDescent="0.25">
      <c r="A569" s="1">
        <v>794</v>
      </c>
      <c r="B569" s="1" t="s">
        <v>3</v>
      </c>
      <c r="C569" s="1">
        <v>0</v>
      </c>
      <c r="D569" s="1">
        <v>433.56466899999998</v>
      </c>
      <c r="E569" s="1" t="s">
        <v>9</v>
      </c>
      <c r="F569" s="1"/>
      <c r="G569" s="1"/>
      <c r="H569" s="1"/>
    </row>
    <row r="570" spans="1:8" ht="15" hidden="1" customHeight="1" x14ac:dyDescent="0.25">
      <c r="A570" s="1">
        <v>820</v>
      </c>
      <c r="B570" s="1" t="s">
        <v>3</v>
      </c>
      <c r="C570" s="1">
        <v>0</v>
      </c>
      <c r="D570" s="1">
        <v>680.27689799999996</v>
      </c>
      <c r="E570" s="1" t="s">
        <v>9</v>
      </c>
      <c r="F570" s="1"/>
      <c r="G570" s="1"/>
      <c r="H570" s="1"/>
    </row>
    <row r="571" spans="1:8" ht="15" hidden="1" customHeight="1" x14ac:dyDescent="0.25">
      <c r="A571" s="1">
        <v>821</v>
      </c>
      <c r="B571" s="1" t="s">
        <v>3</v>
      </c>
      <c r="C571" s="1">
        <v>0</v>
      </c>
      <c r="D571" s="1">
        <v>480.802933</v>
      </c>
      <c r="E571" s="1" t="s">
        <v>9</v>
      </c>
      <c r="F571" s="1"/>
      <c r="G571" s="1"/>
      <c r="H571" s="1"/>
    </row>
    <row r="572" spans="1:8" ht="15" hidden="1" customHeight="1" x14ac:dyDescent="0.25">
      <c r="A572" s="1">
        <v>822</v>
      </c>
      <c r="B572" s="1" t="s">
        <v>3</v>
      </c>
      <c r="C572" s="1">
        <v>0</v>
      </c>
      <c r="D572" s="1">
        <v>217.18793400000001</v>
      </c>
      <c r="E572" s="1" t="s">
        <v>9</v>
      </c>
      <c r="F572" s="1"/>
      <c r="G572" s="1"/>
      <c r="H572" s="1"/>
    </row>
    <row r="573" spans="1:8" ht="15" hidden="1" customHeight="1" x14ac:dyDescent="0.25">
      <c r="A573" s="1">
        <v>823</v>
      </c>
      <c r="B573" s="1" t="s">
        <v>3</v>
      </c>
      <c r="C573" s="1">
        <v>0</v>
      </c>
      <c r="D573" s="1">
        <v>179.89696900000001</v>
      </c>
      <c r="E573" s="1" t="s">
        <v>9</v>
      </c>
      <c r="F573" s="1"/>
      <c r="G573" s="1"/>
      <c r="H573" s="1"/>
    </row>
    <row r="574" spans="1:8" ht="15" hidden="1" customHeight="1" x14ac:dyDescent="0.25">
      <c r="A574" s="1">
        <v>824</v>
      </c>
      <c r="B574" s="1" t="s">
        <v>3</v>
      </c>
      <c r="C574" s="1">
        <v>0</v>
      </c>
      <c r="D574" s="1">
        <v>71.421514000000002</v>
      </c>
      <c r="E574" s="1" t="s">
        <v>9</v>
      </c>
      <c r="F574" s="1"/>
      <c r="G574" s="1"/>
      <c r="H574" s="1"/>
    </row>
    <row r="575" spans="1:8" ht="15" hidden="1" customHeight="1" x14ac:dyDescent="0.25">
      <c r="A575" s="1">
        <v>825</v>
      </c>
      <c r="B575" s="1" t="s">
        <v>3</v>
      </c>
      <c r="C575" s="1">
        <v>0</v>
      </c>
      <c r="D575" s="1">
        <v>142.69496799999999</v>
      </c>
      <c r="E575" s="1" t="s">
        <v>9</v>
      </c>
      <c r="F575" s="1"/>
      <c r="G575" s="1"/>
      <c r="H575" s="1"/>
    </row>
    <row r="576" spans="1:8" ht="15" hidden="1" customHeight="1" x14ac:dyDescent="0.25">
      <c r="A576" s="1">
        <v>826</v>
      </c>
      <c r="B576" s="1" t="s">
        <v>3</v>
      </c>
      <c r="C576" s="1">
        <v>0</v>
      </c>
      <c r="D576" s="1">
        <v>41.453586000000001</v>
      </c>
      <c r="E576" s="1" t="s">
        <v>9</v>
      </c>
      <c r="F576" s="1"/>
      <c r="G576" s="1"/>
      <c r="H576" s="1"/>
    </row>
    <row r="577" spans="1:8" ht="15" hidden="1" customHeight="1" x14ac:dyDescent="0.25">
      <c r="A577" s="1">
        <v>827</v>
      </c>
      <c r="B577" s="1" t="s">
        <v>3</v>
      </c>
      <c r="C577" s="1">
        <v>0</v>
      </c>
      <c r="D577" s="1">
        <v>451.20638000000002</v>
      </c>
      <c r="E577" s="1" t="s">
        <v>9</v>
      </c>
      <c r="F577" s="1"/>
      <c r="G577" s="1"/>
      <c r="H577" s="1"/>
    </row>
    <row r="578" spans="1:8" ht="15" hidden="1" customHeight="1" x14ac:dyDescent="0.25">
      <c r="A578" s="1">
        <v>832</v>
      </c>
      <c r="B578" s="1" t="s">
        <v>3</v>
      </c>
      <c r="C578" s="1">
        <v>0</v>
      </c>
      <c r="D578" s="1">
        <v>942.68221700000004</v>
      </c>
      <c r="E578" s="1" t="s">
        <v>9</v>
      </c>
      <c r="F578" s="1"/>
      <c r="G578" s="1"/>
      <c r="H578" s="1"/>
    </row>
    <row r="579" spans="1:8" ht="15" hidden="1" customHeight="1" x14ac:dyDescent="0.25">
      <c r="A579" s="1">
        <v>833</v>
      </c>
      <c r="B579" s="1" t="s">
        <v>3</v>
      </c>
      <c r="C579" s="1">
        <v>0</v>
      </c>
      <c r="D579" s="1">
        <v>757.21059300000002</v>
      </c>
      <c r="E579" s="1" t="s">
        <v>9</v>
      </c>
      <c r="F579" s="1"/>
      <c r="G579" s="1"/>
      <c r="H579" s="1"/>
    </row>
    <row r="580" spans="1:8" ht="15" hidden="1" customHeight="1" x14ac:dyDescent="0.25">
      <c r="A580" s="1">
        <v>837</v>
      </c>
      <c r="B580" s="1" t="s">
        <v>3</v>
      </c>
      <c r="C580" s="1">
        <v>0</v>
      </c>
      <c r="D580" s="1">
        <v>572.29617099999996</v>
      </c>
      <c r="E580" s="1" t="s">
        <v>9</v>
      </c>
      <c r="F580" s="1"/>
      <c r="G580" s="1"/>
      <c r="H580" s="1"/>
    </row>
    <row r="581" spans="1:8" ht="15" hidden="1" customHeight="1" x14ac:dyDescent="0.25">
      <c r="A581" s="1">
        <v>838</v>
      </c>
      <c r="B581" s="1" t="s">
        <v>3</v>
      </c>
      <c r="C581" s="1">
        <v>0</v>
      </c>
      <c r="D581" s="1">
        <v>170.76095799999999</v>
      </c>
      <c r="E581" s="1" t="s">
        <v>9</v>
      </c>
      <c r="F581" s="1"/>
      <c r="G581" s="1"/>
      <c r="H581" s="1"/>
    </row>
    <row r="582" spans="1:8" ht="15" hidden="1" customHeight="1" x14ac:dyDescent="0.25">
      <c r="A582" s="1">
        <v>840</v>
      </c>
      <c r="B582" s="1" t="s">
        <v>3</v>
      </c>
      <c r="C582" s="1">
        <v>0</v>
      </c>
      <c r="D582" s="1">
        <v>77.276349999999994</v>
      </c>
      <c r="E582" s="1" t="s">
        <v>9</v>
      </c>
      <c r="F582" s="1"/>
      <c r="G582" s="1"/>
      <c r="H582" s="1"/>
    </row>
    <row r="583" spans="1:8" ht="15" hidden="1" customHeight="1" x14ac:dyDescent="0.25">
      <c r="A583" s="1">
        <v>853</v>
      </c>
      <c r="B583" s="1" t="s">
        <v>3</v>
      </c>
      <c r="C583" s="1">
        <v>0</v>
      </c>
      <c r="D583" s="1">
        <v>506.96785999999997</v>
      </c>
      <c r="E583" s="1" t="s">
        <v>9</v>
      </c>
      <c r="F583" s="1"/>
      <c r="G583" s="1"/>
      <c r="H583" s="1"/>
    </row>
    <row r="584" spans="1:8" ht="15" hidden="1" customHeight="1" x14ac:dyDescent="0.25">
      <c r="A584" s="1">
        <v>854</v>
      </c>
      <c r="B584" s="1" t="s">
        <v>3</v>
      </c>
      <c r="C584" s="1">
        <v>0</v>
      </c>
      <c r="D584" s="1">
        <v>462.95455500000003</v>
      </c>
      <c r="E584" s="1" t="s">
        <v>9</v>
      </c>
      <c r="F584" s="1"/>
      <c r="G584" s="1"/>
      <c r="H584" s="1"/>
    </row>
    <row r="585" spans="1:8" ht="15" hidden="1" customHeight="1" x14ac:dyDescent="0.25">
      <c r="A585" s="1">
        <v>855</v>
      </c>
      <c r="B585" s="1" t="s">
        <v>3</v>
      </c>
      <c r="C585" s="1">
        <v>0</v>
      </c>
      <c r="D585" s="1">
        <v>2623.3293389999999</v>
      </c>
      <c r="E585" s="1" t="s">
        <v>9</v>
      </c>
      <c r="F585" s="1"/>
      <c r="G585" s="1"/>
      <c r="H585" s="1"/>
    </row>
    <row r="586" spans="1:8" ht="15" hidden="1" customHeight="1" x14ac:dyDescent="0.25">
      <c r="A586" s="1">
        <v>856</v>
      </c>
      <c r="B586" s="1" t="s">
        <v>3</v>
      </c>
      <c r="C586" s="1">
        <v>0</v>
      </c>
      <c r="D586" s="1">
        <v>361.883284</v>
      </c>
      <c r="E586" s="1" t="s">
        <v>9</v>
      </c>
      <c r="F586" s="1"/>
      <c r="G586" s="1"/>
      <c r="H586" s="1"/>
    </row>
    <row r="587" spans="1:8" ht="15" hidden="1" customHeight="1" x14ac:dyDescent="0.25">
      <c r="A587" s="1">
        <v>857</v>
      </c>
      <c r="B587" s="1" t="s">
        <v>3</v>
      </c>
      <c r="C587" s="1">
        <v>0</v>
      </c>
      <c r="D587" s="1">
        <v>131.07490100000001</v>
      </c>
      <c r="E587" s="1" t="s">
        <v>9</v>
      </c>
      <c r="F587" s="1"/>
      <c r="G587" s="1"/>
      <c r="H587" s="1"/>
    </row>
    <row r="588" spans="1:8" ht="15" hidden="1" customHeight="1" x14ac:dyDescent="0.25">
      <c r="A588" s="1">
        <v>858</v>
      </c>
      <c r="B588" s="1" t="s">
        <v>3</v>
      </c>
      <c r="C588" s="1">
        <v>0</v>
      </c>
      <c r="D588" s="1">
        <v>339.94243599999999</v>
      </c>
      <c r="E588" s="1" t="s">
        <v>9</v>
      </c>
      <c r="F588" s="1"/>
      <c r="G588" s="1"/>
      <c r="H588" s="1"/>
    </row>
    <row r="589" spans="1:8" ht="15" hidden="1" customHeight="1" x14ac:dyDescent="0.25">
      <c r="A589" s="1">
        <v>859</v>
      </c>
      <c r="B589" s="1" t="s">
        <v>3</v>
      </c>
      <c r="C589" s="1">
        <v>0</v>
      </c>
      <c r="D589" s="1">
        <v>219.51261299999999</v>
      </c>
      <c r="E589" s="1" t="s">
        <v>9</v>
      </c>
      <c r="F589" s="1"/>
      <c r="G589" s="1"/>
      <c r="H589" s="1"/>
    </row>
    <row r="590" spans="1:8" ht="15" hidden="1" customHeight="1" x14ac:dyDescent="0.25">
      <c r="A590" s="1">
        <v>860</v>
      </c>
      <c r="B590" s="1" t="s">
        <v>3</v>
      </c>
      <c r="C590" s="1">
        <v>0</v>
      </c>
      <c r="D590" s="1">
        <v>1423.956981</v>
      </c>
      <c r="E590" s="1" t="s">
        <v>9</v>
      </c>
      <c r="F590" s="1"/>
      <c r="G590" s="1"/>
      <c r="H590" s="1"/>
    </row>
    <row r="591" spans="1:8" ht="15" hidden="1" customHeight="1" x14ac:dyDescent="0.25">
      <c r="A591" s="1">
        <v>861</v>
      </c>
      <c r="B591" s="1" t="s">
        <v>3</v>
      </c>
      <c r="C591" s="1">
        <v>0</v>
      </c>
      <c r="D591" s="1">
        <v>1642.9342329999999</v>
      </c>
      <c r="E591" s="1" t="s">
        <v>9</v>
      </c>
      <c r="F591" s="1"/>
      <c r="G591" s="1"/>
      <c r="H591" s="1"/>
    </row>
    <row r="592" spans="1:8" ht="15" hidden="1" customHeight="1" x14ac:dyDescent="0.25">
      <c r="A592" s="1">
        <v>862</v>
      </c>
      <c r="B592" s="1" t="s">
        <v>3</v>
      </c>
      <c r="C592" s="1">
        <v>0</v>
      </c>
      <c r="D592" s="1">
        <v>1461.0748309999999</v>
      </c>
      <c r="E592" s="1" t="s">
        <v>9</v>
      </c>
      <c r="F592" s="1"/>
      <c r="G592" s="1"/>
      <c r="H592" s="1"/>
    </row>
    <row r="593" spans="1:8" ht="15" hidden="1" customHeight="1" x14ac:dyDescent="0.25">
      <c r="A593" s="1">
        <v>864</v>
      </c>
      <c r="B593" s="1" t="s">
        <v>3</v>
      </c>
      <c r="C593" s="1">
        <v>0</v>
      </c>
      <c r="D593" s="1">
        <v>942.77182300000004</v>
      </c>
      <c r="E593" s="1" t="s">
        <v>9</v>
      </c>
      <c r="F593" s="1"/>
      <c r="G593" s="1"/>
      <c r="H593" s="1"/>
    </row>
    <row r="594" spans="1:8" ht="15" hidden="1" customHeight="1" x14ac:dyDescent="0.25">
      <c r="A594" s="1">
        <v>871</v>
      </c>
      <c r="B594" s="1" t="s">
        <v>3</v>
      </c>
      <c r="C594" s="1">
        <v>0</v>
      </c>
      <c r="D594" s="1">
        <v>418.12359600000002</v>
      </c>
      <c r="E594" s="1" t="s">
        <v>9</v>
      </c>
      <c r="F594" s="1"/>
      <c r="G594" s="1"/>
      <c r="H594" s="1"/>
    </row>
    <row r="595" spans="1:8" ht="15" hidden="1" customHeight="1" x14ac:dyDescent="0.25">
      <c r="A595" s="1">
        <v>872</v>
      </c>
      <c r="B595" s="1" t="s">
        <v>3</v>
      </c>
      <c r="C595" s="1">
        <v>0</v>
      </c>
      <c r="D595" s="1">
        <v>336.49260900000002</v>
      </c>
      <c r="E595" s="1" t="s">
        <v>9</v>
      </c>
      <c r="F595" s="1"/>
      <c r="G595" s="1"/>
      <c r="H595" s="1"/>
    </row>
    <row r="596" spans="1:8" ht="15" hidden="1" customHeight="1" x14ac:dyDescent="0.25">
      <c r="A596" s="1">
        <v>873</v>
      </c>
      <c r="B596" s="1" t="s">
        <v>3</v>
      </c>
      <c r="C596" s="1">
        <v>0</v>
      </c>
      <c r="D596" s="1">
        <v>751.73761500000001</v>
      </c>
      <c r="E596" s="1" t="s">
        <v>9</v>
      </c>
      <c r="F596" s="1"/>
      <c r="G596" s="1"/>
      <c r="H596" s="1"/>
    </row>
    <row r="597" spans="1:8" ht="15" hidden="1" customHeight="1" x14ac:dyDescent="0.25">
      <c r="A597" s="1">
        <v>876</v>
      </c>
      <c r="B597" s="1" t="s">
        <v>3</v>
      </c>
      <c r="C597" s="1">
        <v>0</v>
      </c>
      <c r="D597" s="1">
        <v>647.89932399999998</v>
      </c>
      <c r="E597" s="1" t="s">
        <v>9</v>
      </c>
      <c r="F597" s="1"/>
      <c r="G597" s="1"/>
      <c r="H597" s="1"/>
    </row>
    <row r="598" spans="1:8" ht="15" hidden="1" customHeight="1" x14ac:dyDescent="0.25">
      <c r="A598" s="1">
        <v>877</v>
      </c>
      <c r="B598" s="1" t="s">
        <v>3</v>
      </c>
      <c r="C598" s="1">
        <v>0</v>
      </c>
      <c r="D598" s="1">
        <v>632.34753499999999</v>
      </c>
      <c r="E598" s="1" t="s">
        <v>9</v>
      </c>
      <c r="F598" s="1"/>
      <c r="G598" s="1"/>
      <c r="H598" s="1"/>
    </row>
    <row r="599" spans="1:8" ht="15" hidden="1" customHeight="1" x14ac:dyDescent="0.25">
      <c r="A599" s="1">
        <v>883</v>
      </c>
      <c r="B599" s="1" t="s">
        <v>3</v>
      </c>
      <c r="C599" s="1">
        <v>0</v>
      </c>
      <c r="D599" s="1">
        <v>200.246816</v>
      </c>
      <c r="E599" s="1" t="s">
        <v>9</v>
      </c>
      <c r="F599" s="1"/>
      <c r="G599" s="1"/>
      <c r="H599" s="1"/>
    </row>
    <row r="600" spans="1:8" ht="15" hidden="1" customHeight="1" x14ac:dyDescent="0.25">
      <c r="A600" s="1">
        <v>886</v>
      </c>
      <c r="B600" s="1" t="s">
        <v>3</v>
      </c>
      <c r="C600" s="1">
        <v>0</v>
      </c>
      <c r="D600" s="1">
        <v>229.84477000000001</v>
      </c>
      <c r="E600" s="1" t="s">
        <v>9</v>
      </c>
      <c r="F600" s="1"/>
      <c r="G600" s="1"/>
      <c r="H600" s="1"/>
    </row>
    <row r="601" spans="1:8" ht="15" hidden="1" customHeight="1" x14ac:dyDescent="0.25">
      <c r="A601" s="1">
        <v>887</v>
      </c>
      <c r="B601" s="1" t="s">
        <v>3</v>
      </c>
      <c r="C601" s="1">
        <v>0</v>
      </c>
      <c r="D601" s="1">
        <v>280.69052499999998</v>
      </c>
      <c r="E601" s="1" t="s">
        <v>9</v>
      </c>
      <c r="F601" s="1"/>
      <c r="G601" s="1"/>
      <c r="H601" s="1"/>
    </row>
    <row r="602" spans="1:8" ht="15" hidden="1" customHeight="1" x14ac:dyDescent="0.25">
      <c r="A602" s="1">
        <v>3101</v>
      </c>
      <c r="B602" s="1" t="s">
        <v>3</v>
      </c>
      <c r="C602" s="1">
        <v>0</v>
      </c>
      <c r="D602" s="1">
        <v>0</v>
      </c>
      <c r="E602" s="1" t="s">
        <v>9</v>
      </c>
      <c r="F602" s="1"/>
      <c r="G602" s="1"/>
      <c r="H602" s="1"/>
    </row>
    <row r="603" spans="1:8" ht="15" hidden="1" customHeight="1" x14ac:dyDescent="0.25">
      <c r="A603" s="1">
        <v>3105</v>
      </c>
      <c r="B603" s="1" t="s">
        <v>3</v>
      </c>
      <c r="C603" s="1">
        <v>0</v>
      </c>
      <c r="D603" s="1">
        <v>0</v>
      </c>
      <c r="E603" s="1" t="s">
        <v>9</v>
      </c>
      <c r="F603" s="1"/>
      <c r="G603" s="1"/>
      <c r="H603" s="1"/>
    </row>
    <row r="604" spans="1:8" ht="15" hidden="1" customHeight="1" x14ac:dyDescent="0.25">
      <c r="A604" s="1">
        <v>719</v>
      </c>
      <c r="B604" s="1" t="s">
        <v>3</v>
      </c>
      <c r="C604" s="1">
        <v>0</v>
      </c>
      <c r="D604" s="1">
        <v>913.53509299999996</v>
      </c>
      <c r="E604" s="1" t="s">
        <v>10</v>
      </c>
      <c r="F604" s="1"/>
      <c r="G604" s="1"/>
      <c r="H604" s="1"/>
    </row>
    <row r="605" spans="1:8" ht="15" hidden="1" customHeight="1" x14ac:dyDescent="0.25">
      <c r="A605" s="1">
        <v>797</v>
      </c>
      <c r="B605" s="1" t="s">
        <v>3</v>
      </c>
      <c r="C605" s="1">
        <v>0</v>
      </c>
      <c r="D605" s="1">
        <v>1805.598369</v>
      </c>
      <c r="E605" s="1" t="s">
        <v>10</v>
      </c>
      <c r="F605" s="1"/>
      <c r="G605" s="1"/>
      <c r="H605" s="1"/>
    </row>
    <row r="606" spans="1:8" ht="15" hidden="1" customHeight="1" x14ac:dyDescent="0.25">
      <c r="A606" s="1">
        <v>798</v>
      </c>
      <c r="B606" s="1" t="s">
        <v>3</v>
      </c>
      <c r="C606" s="1">
        <v>0</v>
      </c>
      <c r="D606" s="1">
        <v>367.27224000000001</v>
      </c>
      <c r="E606" s="1" t="s">
        <v>10</v>
      </c>
      <c r="F606" s="1"/>
      <c r="G606" s="1"/>
      <c r="H606" s="1"/>
    </row>
    <row r="607" spans="1:8" ht="15" hidden="1" customHeight="1" x14ac:dyDescent="0.25">
      <c r="A607" s="1">
        <v>799</v>
      </c>
      <c r="B607" s="1" t="s">
        <v>3</v>
      </c>
      <c r="C607" s="1">
        <v>0</v>
      </c>
      <c r="D607" s="1">
        <v>306.31781699999999</v>
      </c>
      <c r="E607" s="1" t="s">
        <v>10</v>
      </c>
      <c r="F607" s="1"/>
      <c r="G607" s="1"/>
      <c r="H607" s="1"/>
    </row>
    <row r="608" spans="1:8" ht="15" hidden="1" customHeight="1" x14ac:dyDescent="0.25">
      <c r="A608" s="1">
        <v>800</v>
      </c>
      <c r="B608" s="1" t="s">
        <v>3</v>
      </c>
      <c r="C608" s="1">
        <v>0</v>
      </c>
      <c r="D608" s="1">
        <v>299.39576</v>
      </c>
      <c r="E608" s="1" t="s">
        <v>10</v>
      </c>
      <c r="F608" s="1"/>
      <c r="G608" s="1"/>
      <c r="H608" s="1"/>
    </row>
    <row r="609" spans="1:8" ht="15" hidden="1" customHeight="1" x14ac:dyDescent="0.25">
      <c r="A609" s="1">
        <v>801</v>
      </c>
      <c r="B609" s="1" t="s">
        <v>3</v>
      </c>
      <c r="C609" s="1">
        <v>0</v>
      </c>
      <c r="D609" s="1">
        <v>294.98266899999999</v>
      </c>
      <c r="E609" s="1" t="s">
        <v>10</v>
      </c>
      <c r="F609" s="1"/>
      <c r="G609" s="1"/>
      <c r="H609" s="1"/>
    </row>
    <row r="610" spans="1:8" ht="15" hidden="1" customHeight="1" x14ac:dyDescent="0.25">
      <c r="A610" s="1">
        <v>802</v>
      </c>
      <c r="B610" s="1" t="s">
        <v>3</v>
      </c>
      <c r="C610" s="1">
        <v>0</v>
      </c>
      <c r="D610" s="1">
        <v>693.29075699999999</v>
      </c>
      <c r="E610" s="1" t="s">
        <v>10</v>
      </c>
      <c r="F610" s="1"/>
      <c r="G610" s="1"/>
      <c r="H610" s="1"/>
    </row>
    <row r="611" spans="1:8" ht="15" hidden="1" customHeight="1" x14ac:dyDescent="0.25">
      <c r="A611" s="1">
        <v>803</v>
      </c>
      <c r="B611" s="1" t="s">
        <v>3</v>
      </c>
      <c r="C611" s="1">
        <v>0</v>
      </c>
      <c r="D611" s="1">
        <v>174.565271</v>
      </c>
      <c r="E611" s="1" t="s">
        <v>10</v>
      </c>
      <c r="F611" s="1"/>
      <c r="G611" s="1"/>
      <c r="H611" s="1"/>
    </row>
    <row r="612" spans="1:8" ht="15" hidden="1" customHeight="1" x14ac:dyDescent="0.25">
      <c r="A612" s="1">
        <v>804</v>
      </c>
      <c r="B612" s="1" t="s">
        <v>3</v>
      </c>
      <c r="C612" s="1">
        <v>0</v>
      </c>
      <c r="D612" s="1">
        <v>444.46913499999999</v>
      </c>
      <c r="E612" s="1" t="s">
        <v>10</v>
      </c>
      <c r="F612" s="1"/>
      <c r="G612" s="1"/>
      <c r="H612" s="1"/>
    </row>
    <row r="613" spans="1:8" ht="15" hidden="1" customHeight="1" x14ac:dyDescent="0.25">
      <c r="A613" s="1">
        <v>805</v>
      </c>
      <c r="B613" s="1" t="s">
        <v>3</v>
      </c>
      <c r="C613" s="1">
        <v>0</v>
      </c>
      <c r="D613" s="1">
        <v>326.00871699999999</v>
      </c>
      <c r="E613" s="1" t="s">
        <v>10</v>
      </c>
      <c r="F613" s="1"/>
      <c r="G613" s="1"/>
      <c r="H613" s="1"/>
    </row>
    <row r="614" spans="1:8" ht="15" hidden="1" customHeight="1" x14ac:dyDescent="0.25">
      <c r="A614" s="1">
        <v>806</v>
      </c>
      <c r="B614" s="1" t="s">
        <v>3</v>
      </c>
      <c r="C614" s="1">
        <v>0</v>
      </c>
      <c r="D614" s="1">
        <v>366.48101300000002</v>
      </c>
      <c r="E614" s="1" t="s">
        <v>10</v>
      </c>
      <c r="F614" s="1"/>
      <c r="G614" s="1"/>
      <c r="H614" s="1"/>
    </row>
    <row r="615" spans="1:8" ht="15" hidden="1" customHeight="1" x14ac:dyDescent="0.25">
      <c r="A615" s="1">
        <v>807</v>
      </c>
      <c r="B615" s="1" t="s">
        <v>3</v>
      </c>
      <c r="C615" s="1">
        <v>0</v>
      </c>
      <c r="D615" s="1">
        <v>494.55744099999998</v>
      </c>
      <c r="E615" s="1" t="s">
        <v>10</v>
      </c>
      <c r="F615" s="1"/>
      <c r="G615" s="1"/>
      <c r="H615" s="1"/>
    </row>
    <row r="616" spans="1:8" ht="15" hidden="1" customHeight="1" x14ac:dyDescent="0.25">
      <c r="A616" s="1">
        <v>808</v>
      </c>
      <c r="B616" s="1" t="s">
        <v>3</v>
      </c>
      <c r="C616" s="1">
        <v>0</v>
      </c>
      <c r="D616" s="1">
        <v>1413.2497739999999</v>
      </c>
      <c r="E616" s="1" t="s">
        <v>10</v>
      </c>
      <c r="F616" s="1"/>
      <c r="G616" s="1"/>
      <c r="H616" s="1"/>
    </row>
    <row r="617" spans="1:8" ht="15" hidden="1" customHeight="1" x14ac:dyDescent="0.25">
      <c r="A617" s="1">
        <v>809</v>
      </c>
      <c r="B617" s="1" t="s">
        <v>3</v>
      </c>
      <c r="C617" s="1">
        <v>0</v>
      </c>
      <c r="D617" s="1">
        <v>578.37817299999995</v>
      </c>
      <c r="E617" s="1" t="s">
        <v>10</v>
      </c>
      <c r="F617" s="1"/>
      <c r="G617" s="1"/>
      <c r="H617" s="1"/>
    </row>
    <row r="618" spans="1:8" ht="15" hidden="1" customHeight="1" x14ac:dyDescent="0.25">
      <c r="A618" s="1">
        <v>810</v>
      </c>
      <c r="B618" s="1" t="s">
        <v>3</v>
      </c>
      <c r="C618" s="1">
        <v>0</v>
      </c>
      <c r="D618" s="1">
        <v>124.151006</v>
      </c>
      <c r="E618" s="1" t="s">
        <v>10</v>
      </c>
      <c r="F618" s="1"/>
      <c r="G618" s="1"/>
      <c r="H618" s="1"/>
    </row>
    <row r="619" spans="1:8" ht="15" hidden="1" customHeight="1" x14ac:dyDescent="0.25">
      <c r="A619" s="1">
        <v>811</v>
      </c>
      <c r="B619" s="1" t="s">
        <v>3</v>
      </c>
      <c r="C619" s="1">
        <v>0</v>
      </c>
      <c r="D619" s="1">
        <v>304.72731199999998</v>
      </c>
      <c r="E619" s="1" t="s">
        <v>10</v>
      </c>
      <c r="F619" s="1"/>
      <c r="G619" s="1"/>
      <c r="H619" s="1"/>
    </row>
    <row r="620" spans="1:8" ht="15" hidden="1" customHeight="1" x14ac:dyDescent="0.25">
      <c r="A620" s="1">
        <v>812</v>
      </c>
      <c r="B620" s="1" t="s">
        <v>3</v>
      </c>
      <c r="C620" s="1">
        <v>0</v>
      </c>
      <c r="D620" s="1">
        <v>94.646247000000002</v>
      </c>
      <c r="E620" s="1" t="s">
        <v>10</v>
      </c>
      <c r="F620" s="1"/>
      <c r="G620" s="1"/>
      <c r="H620" s="1"/>
    </row>
    <row r="621" spans="1:8" ht="15" hidden="1" customHeight="1" x14ac:dyDescent="0.25">
      <c r="A621" s="1">
        <v>813</v>
      </c>
      <c r="B621" s="1" t="s">
        <v>3</v>
      </c>
      <c r="C621" s="1">
        <v>0</v>
      </c>
      <c r="D621" s="1">
        <v>167.06881200000001</v>
      </c>
      <c r="E621" s="1" t="s">
        <v>10</v>
      </c>
      <c r="F621" s="1"/>
      <c r="G621" s="1"/>
      <c r="H621" s="1"/>
    </row>
    <row r="622" spans="1:8" ht="15" hidden="1" customHeight="1" x14ac:dyDescent="0.25">
      <c r="A622" s="1">
        <v>814</v>
      </c>
      <c r="B622" s="1" t="s">
        <v>3</v>
      </c>
      <c r="C622" s="1">
        <v>0</v>
      </c>
      <c r="D622" s="1">
        <v>102.84854799999999</v>
      </c>
      <c r="E622" s="1" t="s">
        <v>10</v>
      </c>
      <c r="F622" s="1"/>
      <c r="G622" s="1"/>
      <c r="H622" s="1"/>
    </row>
    <row r="623" spans="1:8" ht="15" hidden="1" customHeight="1" x14ac:dyDescent="0.25">
      <c r="A623" s="1">
        <v>815</v>
      </c>
      <c r="B623" s="1" t="s">
        <v>3</v>
      </c>
      <c r="C623" s="1">
        <v>0</v>
      </c>
      <c r="D623" s="1">
        <v>2365.1060969999999</v>
      </c>
      <c r="E623" s="1" t="s">
        <v>10</v>
      </c>
      <c r="F623" s="1"/>
      <c r="G623" s="1"/>
      <c r="H623" s="1"/>
    </row>
    <row r="624" spans="1:8" ht="15" hidden="1" customHeight="1" x14ac:dyDescent="0.25">
      <c r="A624" s="1">
        <v>816</v>
      </c>
      <c r="B624" s="1" t="s">
        <v>3</v>
      </c>
      <c r="C624" s="1">
        <v>0</v>
      </c>
      <c r="D624" s="1">
        <v>272.312093</v>
      </c>
      <c r="E624" s="1" t="s">
        <v>10</v>
      </c>
      <c r="F624" s="1"/>
      <c r="G624" s="1"/>
      <c r="H624" s="1"/>
    </row>
    <row r="625" spans="1:8" ht="15" hidden="1" customHeight="1" x14ac:dyDescent="0.25">
      <c r="A625" s="1">
        <v>817</v>
      </c>
      <c r="B625" s="1" t="s">
        <v>3</v>
      </c>
      <c r="C625" s="1">
        <v>0</v>
      </c>
      <c r="D625" s="1">
        <v>372.67589700000002</v>
      </c>
      <c r="E625" s="1" t="s">
        <v>10</v>
      </c>
      <c r="F625" s="1"/>
      <c r="G625" s="1"/>
      <c r="H625" s="1"/>
    </row>
    <row r="626" spans="1:8" ht="15" hidden="1" customHeight="1" x14ac:dyDescent="0.25">
      <c r="A626" s="1">
        <v>818</v>
      </c>
      <c r="B626" s="1" t="s">
        <v>3</v>
      </c>
      <c r="C626" s="1">
        <v>0</v>
      </c>
      <c r="D626" s="1">
        <v>162.44740100000001</v>
      </c>
      <c r="E626" s="1" t="s">
        <v>10</v>
      </c>
      <c r="F626" s="1"/>
      <c r="G626" s="1"/>
      <c r="H626" s="1"/>
    </row>
    <row r="627" spans="1:8" ht="15" hidden="1" customHeight="1" x14ac:dyDescent="0.25">
      <c r="A627" s="1">
        <v>819</v>
      </c>
      <c r="B627" s="1" t="s">
        <v>3</v>
      </c>
      <c r="C627" s="1">
        <v>0</v>
      </c>
      <c r="D627" s="1">
        <v>59.214855</v>
      </c>
      <c r="E627" s="1" t="s">
        <v>10</v>
      </c>
      <c r="F627" s="1"/>
      <c r="G627" s="1"/>
      <c r="H627" s="1"/>
    </row>
    <row r="628" spans="1:8" ht="15" hidden="1" customHeight="1" x14ac:dyDescent="0.25">
      <c r="A628" s="1">
        <v>888</v>
      </c>
      <c r="B628" s="1" t="s">
        <v>3</v>
      </c>
      <c r="C628" s="1">
        <v>0</v>
      </c>
      <c r="D628" s="1">
        <v>144.019105</v>
      </c>
      <c r="E628" s="1" t="s">
        <v>10</v>
      </c>
      <c r="F628" s="1"/>
      <c r="G628" s="1"/>
      <c r="H628" s="1"/>
    </row>
    <row r="629" spans="1:8" ht="15" hidden="1" customHeight="1" x14ac:dyDescent="0.25">
      <c r="A629" s="1">
        <v>889</v>
      </c>
      <c r="B629" s="1" t="s">
        <v>3</v>
      </c>
      <c r="C629" s="1">
        <v>0</v>
      </c>
      <c r="D629" s="1">
        <v>551.46577200000002</v>
      </c>
      <c r="E629" s="1" t="s">
        <v>10</v>
      </c>
      <c r="F629" s="1"/>
      <c r="G629" s="1"/>
      <c r="H629" s="1"/>
    </row>
    <row r="630" spans="1:8" ht="15" hidden="1" customHeight="1" x14ac:dyDescent="0.25">
      <c r="A630" s="1">
        <v>890</v>
      </c>
      <c r="B630" s="1" t="s">
        <v>3</v>
      </c>
      <c r="C630" s="1">
        <v>0</v>
      </c>
      <c r="D630" s="1">
        <v>1734.7505679999999</v>
      </c>
      <c r="E630" s="1" t="s">
        <v>10</v>
      </c>
      <c r="F630" s="1"/>
      <c r="G630" s="1"/>
      <c r="H630" s="1"/>
    </row>
    <row r="631" spans="1:8" ht="15" hidden="1" customHeight="1" x14ac:dyDescent="0.25">
      <c r="A631" s="1">
        <v>891</v>
      </c>
      <c r="B631" s="1" t="s">
        <v>3</v>
      </c>
      <c r="C631" s="1">
        <v>0</v>
      </c>
      <c r="D631" s="1">
        <v>178.57898599999999</v>
      </c>
      <c r="E631" s="1" t="s">
        <v>10</v>
      </c>
      <c r="F631" s="1"/>
      <c r="G631" s="1"/>
      <c r="H631" s="1"/>
    </row>
    <row r="632" spans="1:8" ht="15" hidden="1" customHeight="1" x14ac:dyDescent="0.25">
      <c r="A632" s="1">
        <v>892</v>
      </c>
      <c r="B632" s="1" t="s">
        <v>3</v>
      </c>
      <c r="C632" s="1">
        <v>0</v>
      </c>
      <c r="D632" s="1">
        <v>86.177087999999998</v>
      </c>
      <c r="E632" s="1" t="s">
        <v>10</v>
      </c>
      <c r="F632" s="1"/>
      <c r="G632" s="1"/>
      <c r="H632" s="1"/>
    </row>
    <row r="633" spans="1:8" ht="15" hidden="1" customHeight="1" x14ac:dyDescent="0.25">
      <c r="A633" s="1">
        <v>893</v>
      </c>
      <c r="B633" s="1" t="s">
        <v>3</v>
      </c>
      <c r="C633" s="1">
        <v>0</v>
      </c>
      <c r="D633" s="1">
        <v>258.41470500000003</v>
      </c>
      <c r="E633" s="1" t="s">
        <v>10</v>
      </c>
      <c r="F633" s="1"/>
      <c r="G633" s="1"/>
      <c r="H633" s="1"/>
    </row>
    <row r="634" spans="1:8" ht="15" hidden="1" customHeight="1" x14ac:dyDescent="0.25">
      <c r="A634" s="1">
        <v>894</v>
      </c>
      <c r="B634" s="1" t="s">
        <v>3</v>
      </c>
      <c r="C634" s="1">
        <v>0</v>
      </c>
      <c r="D634" s="1">
        <v>1187.991182</v>
      </c>
      <c r="E634" s="1" t="s">
        <v>10</v>
      </c>
      <c r="F634" s="1"/>
      <c r="G634" s="1"/>
      <c r="H634" s="1"/>
    </row>
    <row r="635" spans="1:8" ht="15" hidden="1" customHeight="1" x14ac:dyDescent="0.25">
      <c r="A635" s="1">
        <v>117</v>
      </c>
      <c r="B635" s="1" t="s">
        <v>3</v>
      </c>
      <c r="C635" s="1">
        <v>0</v>
      </c>
      <c r="D635" s="1">
        <v>150.32617200000001</v>
      </c>
      <c r="E635" s="1" t="s">
        <v>11</v>
      </c>
      <c r="F635" s="1"/>
      <c r="G635" s="1"/>
      <c r="H635" s="1"/>
    </row>
    <row r="636" spans="1:8" ht="15" hidden="1" customHeight="1" x14ac:dyDescent="0.25">
      <c r="A636" s="1">
        <v>168</v>
      </c>
      <c r="B636" s="1" t="s">
        <v>3</v>
      </c>
      <c r="C636" s="1">
        <v>0</v>
      </c>
      <c r="D636" s="1">
        <v>148.00726800000001</v>
      </c>
      <c r="E636" s="1" t="s">
        <v>11</v>
      </c>
      <c r="F636" s="1"/>
      <c r="G636" s="1"/>
      <c r="H636" s="1"/>
    </row>
    <row r="637" spans="1:8" ht="15" hidden="1" customHeight="1" x14ac:dyDescent="0.25">
      <c r="A637" s="1">
        <v>187</v>
      </c>
      <c r="B637" s="1" t="s">
        <v>3</v>
      </c>
      <c r="C637" s="1">
        <v>0</v>
      </c>
      <c r="D637" s="1">
        <v>321.01878699999997</v>
      </c>
      <c r="E637" s="1" t="s">
        <v>11</v>
      </c>
      <c r="F637" s="1"/>
      <c r="G637" s="1"/>
      <c r="H637" s="1"/>
    </row>
    <row r="638" spans="1:8" ht="15" hidden="1" customHeight="1" x14ac:dyDescent="0.25">
      <c r="A638" s="1">
        <v>771</v>
      </c>
      <c r="B638" s="1" t="s">
        <v>3</v>
      </c>
      <c r="C638" s="1">
        <v>0</v>
      </c>
      <c r="D638" s="1">
        <v>194.49383700000001</v>
      </c>
      <c r="E638" s="1" t="s">
        <v>11</v>
      </c>
      <c r="F638" s="1"/>
      <c r="G638" s="1"/>
      <c r="H638" s="1"/>
    </row>
    <row r="639" spans="1:8" ht="15" hidden="1" customHeight="1" x14ac:dyDescent="0.25">
      <c r="A639" s="1">
        <v>772</v>
      </c>
      <c r="B639" s="1" t="s">
        <v>3</v>
      </c>
      <c r="C639" s="1">
        <v>0</v>
      </c>
      <c r="D639" s="1">
        <v>136.996242</v>
      </c>
      <c r="E639" s="1" t="s">
        <v>11</v>
      </c>
      <c r="F639" s="1"/>
      <c r="G639" s="1"/>
      <c r="H639" s="1"/>
    </row>
    <row r="640" spans="1:8" ht="15" hidden="1" customHeight="1" x14ac:dyDescent="0.25">
      <c r="A640" s="1">
        <v>773</v>
      </c>
      <c r="B640" s="1" t="s">
        <v>3</v>
      </c>
      <c r="C640" s="1">
        <v>0</v>
      </c>
      <c r="D640" s="1">
        <v>124.830139</v>
      </c>
      <c r="E640" s="1" t="s">
        <v>11</v>
      </c>
      <c r="F640" s="1"/>
      <c r="G640" s="1"/>
      <c r="H640" s="1"/>
    </row>
    <row r="641" spans="1:14" ht="15" hidden="1" customHeight="1" x14ac:dyDescent="0.25">
      <c r="A641" s="1">
        <v>787</v>
      </c>
      <c r="B641" s="1" t="s">
        <v>3</v>
      </c>
      <c r="C641" s="1">
        <v>0</v>
      </c>
      <c r="D641" s="1">
        <v>329.28178300000002</v>
      </c>
      <c r="E641" s="1" t="s">
        <v>12</v>
      </c>
      <c r="F641" s="1"/>
      <c r="G641" s="1"/>
      <c r="H641" s="1"/>
    </row>
    <row r="642" spans="1:14" ht="15" hidden="1" customHeight="1" x14ac:dyDescent="0.25">
      <c r="A642" s="1">
        <v>790</v>
      </c>
      <c r="B642" s="1" t="s">
        <v>3</v>
      </c>
      <c r="C642" s="1">
        <v>0</v>
      </c>
      <c r="D642" s="1">
        <v>522.15063699999996</v>
      </c>
      <c r="E642" s="1" t="s">
        <v>12</v>
      </c>
      <c r="F642" s="1"/>
      <c r="G642" s="1"/>
      <c r="H642" s="1"/>
    </row>
    <row r="643" spans="1:14" ht="15" hidden="1" customHeight="1" x14ac:dyDescent="0.25">
      <c r="A643" s="55">
        <v>791</v>
      </c>
      <c r="B643" s="55" t="s">
        <v>3</v>
      </c>
      <c r="C643" s="55">
        <v>0</v>
      </c>
      <c r="D643" s="55">
        <v>207.201775</v>
      </c>
      <c r="E643" s="55" t="s">
        <v>12</v>
      </c>
      <c r="F643" s="55"/>
      <c r="G643" s="55"/>
      <c r="H643" s="55"/>
    </row>
    <row r="644" spans="1:14" s="6" customFormat="1" hidden="1" x14ac:dyDescent="0.25">
      <c r="A644" s="178" t="s">
        <v>44</v>
      </c>
      <c r="B644" s="178"/>
      <c r="C644" s="178"/>
      <c r="D644" s="178"/>
      <c r="E644" s="178"/>
      <c r="F644" s="90">
        <f>SUM(F11:F390)</f>
        <v>552046</v>
      </c>
      <c r="G644" s="69">
        <f>SUM(G11:G390)</f>
        <v>4.247208189913656</v>
      </c>
      <c r="H644" s="1"/>
    </row>
    <row r="645" spans="1:14" s="6" customFormat="1" hidden="1" x14ac:dyDescent="0.25">
      <c r="H645" s="68">
        <f>SUM(G11:G390)</f>
        <v>4.247208189913656</v>
      </c>
      <c r="I645" s="68">
        <f>H645/379</f>
        <v>1.1206354063096717E-2</v>
      </c>
    </row>
    <row r="646" spans="1:14" s="6" customFormat="1" hidden="1" x14ac:dyDescent="0.25">
      <c r="D646" s="6">
        <f>SUM(D11:D390)</f>
        <v>124806.43598500009</v>
      </c>
    </row>
    <row r="647" spans="1:14" s="6" customFormat="1" x14ac:dyDescent="0.25"/>
    <row r="648" spans="1:14" s="6" customFormat="1" x14ac:dyDescent="0.25">
      <c r="D648" s="6">
        <f>SUM(D6:D643)</f>
        <v>299523.19785800017</v>
      </c>
      <c r="F648" s="65" t="s">
        <v>45</v>
      </c>
      <c r="I648"/>
      <c r="J648"/>
    </row>
    <row r="649" spans="1:14" s="6" customFormat="1" x14ac:dyDescent="0.25">
      <c r="F649" s="7"/>
      <c r="I649"/>
      <c r="J649"/>
      <c r="M649" s="6">
        <v>379</v>
      </c>
      <c r="N649" s="6" t="s">
        <v>52</v>
      </c>
    </row>
    <row r="650" spans="1:14" s="6" customFormat="1" x14ac:dyDescent="0.25">
      <c r="F650" s="65" t="s">
        <v>29</v>
      </c>
      <c r="G650" s="64">
        <f>SUM(G11:G390)/379</f>
        <v>1.1206354063096717E-2</v>
      </c>
      <c r="I650"/>
      <c r="J650" s="20"/>
    </row>
    <row r="651" spans="1:14" s="6" customFormat="1" x14ac:dyDescent="0.25">
      <c r="F651" s="8"/>
      <c r="I651"/>
      <c r="J651"/>
    </row>
    <row r="652" spans="1:14" s="6" customFormat="1" x14ac:dyDescent="0.25">
      <c r="F652" s="7"/>
      <c r="G652" s="8" t="s">
        <v>30</v>
      </c>
      <c r="I652"/>
      <c r="J652"/>
    </row>
    <row r="653" spans="1:14" s="6" customFormat="1" x14ac:dyDescent="0.25">
      <c r="F653" s="7"/>
      <c r="G653" s="66" t="s">
        <v>31</v>
      </c>
      <c r="H653" s="66">
        <v>0</v>
      </c>
      <c r="I653" s="32"/>
      <c r="J653" s="50">
        <f>G650</f>
        <v>1.1206354063096717E-2</v>
      </c>
    </row>
    <row r="654" spans="1:14" s="6" customFormat="1" x14ac:dyDescent="0.25">
      <c r="F654" s="7"/>
      <c r="G654" s="66" t="s">
        <v>32</v>
      </c>
      <c r="H654" s="66">
        <v>1.1299999999999999E-2</v>
      </c>
      <c r="I654" s="32"/>
      <c r="J654" s="50">
        <f>H654+G650</f>
        <v>2.2506354063096715E-2</v>
      </c>
    </row>
    <row r="655" spans="1:14" x14ac:dyDescent="0.25">
      <c r="F655" s="7"/>
      <c r="G655" s="66" t="s">
        <v>33</v>
      </c>
      <c r="H655" s="67">
        <v>2.2599999999999999E-2</v>
      </c>
      <c r="I655" s="50"/>
      <c r="J655" s="50">
        <f>H655+G650</f>
        <v>3.3806354063096719E-2</v>
      </c>
    </row>
    <row r="659" spans="6:7" x14ac:dyDescent="0.25">
      <c r="F659" s="6" t="s">
        <v>53</v>
      </c>
      <c r="G659" t="str">
        <f>IF(G11&gt;0.0226,"Tinggi",IF(AND(G11&gt;0.0113,G11&lt;0.0225),"Sedang",IF(AND(G11&gt;0,G11&lt;0.0112),"Rendah","Rendah")))</f>
        <v>Rendah</v>
      </c>
    </row>
  </sheetData>
  <autoFilter ref="A5:H646">
    <filterColumn colId="4">
      <filters>
        <filter val="Permukiman"/>
      </filters>
    </filterColumn>
  </autoFilter>
  <mergeCells count="1">
    <mergeCell ref="A644:E644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581"/>
  <sheetViews>
    <sheetView zoomScale="70" zoomScaleNormal="70" workbookViewId="0">
      <selection activeCell="F567" sqref="F567"/>
    </sheetView>
  </sheetViews>
  <sheetFormatPr defaultRowHeight="15" x14ac:dyDescent="0.25"/>
  <cols>
    <col min="1" max="1" width="9.140625" style="6"/>
    <col min="2" max="2" width="8.140625" style="6" bestFit="1" customWidth="1"/>
    <col min="3" max="3" width="9.140625" style="6"/>
    <col min="4" max="4" width="12" style="6" bestFit="1" customWidth="1"/>
    <col min="5" max="5" width="20.42578125" style="6" bestFit="1" customWidth="1"/>
    <col min="6" max="6" width="28.7109375" style="6" customWidth="1"/>
    <col min="7" max="7" width="15.5703125" style="6" customWidth="1"/>
    <col min="8" max="8" width="14.85546875" style="6" customWidth="1"/>
    <col min="14" max="14" width="24.42578125" bestFit="1" customWidth="1"/>
    <col min="15" max="15" width="12.28515625" bestFit="1" customWidth="1"/>
    <col min="16" max="16" width="12.42578125" bestFit="1" customWidth="1"/>
  </cols>
  <sheetData>
    <row r="1" spans="1:16" s="6" customFormat="1" x14ac:dyDescent="0.25">
      <c r="A1" s="8" t="s">
        <v>68</v>
      </c>
    </row>
    <row r="2" spans="1:16" s="6" customFormat="1" x14ac:dyDescent="0.25">
      <c r="A2" s="8"/>
    </row>
    <row r="3" spans="1:16" s="6" customFormat="1" x14ac:dyDescent="0.25"/>
    <row r="4" spans="1:16" ht="43.5" customHeight="1" x14ac:dyDescent="0.25">
      <c r="A4" s="70" t="s">
        <v>0</v>
      </c>
      <c r="B4" s="70" t="s">
        <v>1</v>
      </c>
      <c r="C4" s="70" t="s">
        <v>2</v>
      </c>
      <c r="D4" s="70" t="s">
        <v>15</v>
      </c>
      <c r="E4" s="70" t="s">
        <v>5</v>
      </c>
      <c r="F4" s="91" t="s">
        <v>47</v>
      </c>
      <c r="G4" s="60" t="s">
        <v>42</v>
      </c>
      <c r="H4" s="70" t="s">
        <v>30</v>
      </c>
      <c r="N4" s="72" t="s">
        <v>35</v>
      </c>
      <c r="O4" s="72" t="s">
        <v>145</v>
      </c>
      <c r="P4" s="72" t="s">
        <v>147</v>
      </c>
    </row>
    <row r="5" spans="1:16" ht="15" hidden="1" customHeight="1" x14ac:dyDescent="0.25">
      <c r="A5" s="61">
        <v>1642</v>
      </c>
      <c r="B5" s="61" t="s">
        <v>3</v>
      </c>
      <c r="C5" s="61">
        <v>0</v>
      </c>
      <c r="D5" s="61">
        <v>4607.2224759999999</v>
      </c>
      <c r="E5" s="61" t="s">
        <v>6</v>
      </c>
      <c r="F5"/>
      <c r="G5"/>
      <c r="H5"/>
      <c r="N5" s="1" t="s">
        <v>146</v>
      </c>
      <c r="O5" s="59">
        <f>D5</f>
        <v>4607.2224759999999</v>
      </c>
      <c r="P5" s="59">
        <f>(O5/O$10)*100</f>
        <v>2.9591339937563226</v>
      </c>
    </row>
    <row r="6" spans="1:16" x14ac:dyDescent="0.25">
      <c r="A6" s="1">
        <v>1355</v>
      </c>
      <c r="B6" s="1" t="s">
        <v>3</v>
      </c>
      <c r="C6" s="1">
        <v>0</v>
      </c>
      <c r="D6" s="1">
        <v>30.581517999999999</v>
      </c>
      <c r="E6" s="1" t="s">
        <v>8</v>
      </c>
      <c r="F6" s="103">
        <v>90103</v>
      </c>
      <c r="G6" s="48">
        <f>D6/F$6</f>
        <v>3.394062128896929E-4</v>
      </c>
      <c r="H6" s="1" t="str">
        <f>IF(G6&gt;0.0032,"Tinggi",IF(AND(G6&gt;0.0016,G6&lt;0.0031),"Sedang",IF(AND(G6&gt;0,G6&lt;0.0015),"Rendah","Rendah")))</f>
        <v>Rendah</v>
      </c>
      <c r="N6" s="1" t="s">
        <v>138</v>
      </c>
      <c r="O6" s="59">
        <f>SUM(D6:D315)</f>
        <v>89239.360910000032</v>
      </c>
      <c r="P6" s="59">
        <f t="shared" ref="P6:P8" si="0">(O6/O$10)*100</f>
        <v>57.316795059381946</v>
      </c>
    </row>
    <row r="7" spans="1:16" x14ac:dyDescent="0.25">
      <c r="A7" s="1">
        <v>1360</v>
      </c>
      <c r="B7" s="1" t="s">
        <v>3</v>
      </c>
      <c r="C7" s="1">
        <v>0</v>
      </c>
      <c r="D7" s="1">
        <v>951.39359200000001</v>
      </c>
      <c r="E7" s="1" t="s">
        <v>8</v>
      </c>
      <c r="F7" s="103"/>
      <c r="G7" s="48">
        <f t="shared" ref="G7:G70" si="1">D7/F$6</f>
        <v>1.0558955772837752E-2</v>
      </c>
      <c r="H7" s="1" t="str">
        <f t="shared" ref="H7:H70" si="2">IF(G7&gt;0.0032,"Tinggi",IF(AND(G7&gt;0.0016,G7&lt;0.0031),"Sedang",IF(AND(G7&gt;0,G7&lt;0.0015),"Rendah","Rendah")))</f>
        <v>Tinggi</v>
      </c>
      <c r="N7" s="1" t="s">
        <v>139</v>
      </c>
      <c r="O7" s="59">
        <f>SUM(D316:D560)</f>
        <v>60721.277146999986</v>
      </c>
      <c r="P7" s="59">
        <f t="shared" si="0"/>
        <v>39.000156012866825</v>
      </c>
    </row>
    <row r="8" spans="1:16" x14ac:dyDescent="0.25">
      <c r="A8" s="1">
        <v>1371</v>
      </c>
      <c r="B8" s="1" t="s">
        <v>3</v>
      </c>
      <c r="C8" s="1">
        <v>0</v>
      </c>
      <c r="D8" s="1">
        <v>693.98642800000005</v>
      </c>
      <c r="E8" s="1" t="s">
        <v>8</v>
      </c>
      <c r="F8" s="103"/>
      <c r="G8" s="48">
        <f t="shared" si="1"/>
        <v>7.7021456333307443E-3</v>
      </c>
      <c r="H8" s="1" t="str">
        <f t="shared" si="2"/>
        <v>Tinggi</v>
      </c>
      <c r="N8" s="1" t="s">
        <v>143</v>
      </c>
      <c r="O8" s="59">
        <f>SUM(D561:D564)</f>
        <v>1127.099064</v>
      </c>
      <c r="P8" s="59">
        <f t="shared" si="0"/>
        <v>0.72391493399489415</v>
      </c>
    </row>
    <row r="9" spans="1:16" x14ac:dyDescent="0.25">
      <c r="A9" s="1">
        <v>1373</v>
      </c>
      <c r="B9" s="1" t="s">
        <v>3</v>
      </c>
      <c r="C9" s="1">
        <v>0</v>
      </c>
      <c r="D9" s="1">
        <v>503.60798799999998</v>
      </c>
      <c r="E9" s="1" t="s">
        <v>8</v>
      </c>
      <c r="F9" s="103"/>
      <c r="G9" s="48">
        <f t="shared" si="1"/>
        <v>5.5892477276006346E-3</v>
      </c>
      <c r="H9" s="1" t="str">
        <f t="shared" si="2"/>
        <v>Tinggi</v>
      </c>
      <c r="N9" s="57"/>
      <c r="O9" s="57"/>
      <c r="P9" s="174"/>
    </row>
    <row r="10" spans="1:16" x14ac:dyDescent="0.25">
      <c r="A10" s="1">
        <v>1374</v>
      </c>
      <c r="B10" s="1" t="s">
        <v>3</v>
      </c>
      <c r="C10" s="1">
        <v>0</v>
      </c>
      <c r="D10" s="1">
        <v>227.489114</v>
      </c>
      <c r="E10" s="1" t="s">
        <v>8</v>
      </c>
      <c r="F10" s="103"/>
      <c r="G10" s="48">
        <f t="shared" si="1"/>
        <v>2.5247673662364182E-3</v>
      </c>
      <c r="H10" s="1" t="str">
        <f t="shared" si="2"/>
        <v>Sedang</v>
      </c>
      <c r="N10" s="57"/>
      <c r="O10" s="174">
        <f>SUM(O5:O8)</f>
        <v>155694.95959700004</v>
      </c>
      <c r="P10" s="174"/>
    </row>
    <row r="11" spans="1:16" x14ac:dyDescent="0.25">
      <c r="A11" s="1">
        <v>1375</v>
      </c>
      <c r="B11" s="1" t="s">
        <v>3</v>
      </c>
      <c r="C11" s="1">
        <v>0</v>
      </c>
      <c r="D11" s="1">
        <v>369.99822</v>
      </c>
      <c r="E11" s="1" t="s">
        <v>8</v>
      </c>
      <c r="F11" s="103"/>
      <c r="G11" s="48">
        <f t="shared" si="1"/>
        <v>4.1063917960556251E-3</v>
      </c>
      <c r="H11" s="1" t="str">
        <f t="shared" si="2"/>
        <v>Tinggi</v>
      </c>
    </row>
    <row r="12" spans="1:16" x14ac:dyDescent="0.25">
      <c r="A12" s="1">
        <v>1376</v>
      </c>
      <c r="B12" s="1" t="s">
        <v>3</v>
      </c>
      <c r="C12" s="1">
        <v>0</v>
      </c>
      <c r="D12" s="1">
        <v>559.46432500000003</v>
      </c>
      <c r="E12" s="1" t="s">
        <v>8</v>
      </c>
      <c r="F12" s="103"/>
      <c r="G12" s="48">
        <f t="shared" si="1"/>
        <v>6.2091642342652301E-3</v>
      </c>
      <c r="H12" s="1" t="str">
        <f t="shared" si="2"/>
        <v>Tinggi</v>
      </c>
    </row>
    <row r="13" spans="1:16" x14ac:dyDescent="0.25">
      <c r="A13" s="1">
        <v>1377</v>
      </c>
      <c r="B13" s="1" t="s">
        <v>3</v>
      </c>
      <c r="C13" s="1">
        <v>0</v>
      </c>
      <c r="D13" s="1">
        <v>447.42796800000002</v>
      </c>
      <c r="E13" s="1" t="s">
        <v>8</v>
      </c>
      <c r="F13" s="103"/>
      <c r="G13" s="48">
        <f t="shared" si="1"/>
        <v>4.9657388544221614E-3</v>
      </c>
      <c r="H13" s="1" t="str">
        <f t="shared" si="2"/>
        <v>Tinggi</v>
      </c>
    </row>
    <row r="14" spans="1:16" x14ac:dyDescent="0.25">
      <c r="A14" s="1">
        <v>1386</v>
      </c>
      <c r="B14" s="1" t="s">
        <v>3</v>
      </c>
      <c r="C14" s="1">
        <v>0</v>
      </c>
      <c r="D14" s="1">
        <v>106.09585199999999</v>
      </c>
      <c r="E14" s="1" t="s">
        <v>8</v>
      </c>
      <c r="F14" s="103"/>
      <c r="G14" s="48">
        <f t="shared" si="1"/>
        <v>1.1774952221346681E-3</v>
      </c>
      <c r="H14" s="1" t="str">
        <f t="shared" si="2"/>
        <v>Rendah</v>
      </c>
    </row>
    <row r="15" spans="1:16" x14ac:dyDescent="0.25">
      <c r="A15" s="1">
        <v>1387</v>
      </c>
      <c r="B15" s="1" t="s">
        <v>3</v>
      </c>
      <c r="C15" s="1">
        <v>0</v>
      </c>
      <c r="D15" s="1">
        <v>70.596159</v>
      </c>
      <c r="E15" s="1" t="s">
        <v>8</v>
      </c>
      <c r="F15" s="103"/>
      <c r="G15" s="48">
        <f t="shared" si="1"/>
        <v>7.8350508862080068E-4</v>
      </c>
      <c r="H15" s="1" t="str">
        <f t="shared" si="2"/>
        <v>Rendah</v>
      </c>
    </row>
    <row r="16" spans="1:16" x14ac:dyDescent="0.25">
      <c r="A16" s="1">
        <v>1388</v>
      </c>
      <c r="B16" s="1" t="s">
        <v>3</v>
      </c>
      <c r="C16" s="1">
        <v>0</v>
      </c>
      <c r="D16" s="1">
        <v>182.998728</v>
      </c>
      <c r="E16" s="1" t="s">
        <v>8</v>
      </c>
      <c r="F16" s="103"/>
      <c r="G16" s="48">
        <f t="shared" si="1"/>
        <v>2.0309948392395372E-3</v>
      </c>
      <c r="H16" s="1" t="str">
        <f t="shared" si="2"/>
        <v>Sedang</v>
      </c>
    </row>
    <row r="17" spans="1:8" x14ac:dyDescent="0.25">
      <c r="A17" s="1">
        <v>1389</v>
      </c>
      <c r="B17" s="1" t="s">
        <v>3</v>
      </c>
      <c r="C17" s="1">
        <v>0</v>
      </c>
      <c r="D17" s="1">
        <v>192.02722399999999</v>
      </c>
      <c r="E17" s="1" t="s">
        <v>8</v>
      </c>
      <c r="F17" s="103"/>
      <c r="G17" s="48">
        <f t="shared" si="1"/>
        <v>2.1311967859005804E-3</v>
      </c>
      <c r="H17" s="1" t="str">
        <f t="shared" si="2"/>
        <v>Sedang</v>
      </c>
    </row>
    <row r="18" spans="1:8" x14ac:dyDescent="0.25">
      <c r="A18" s="1">
        <v>1390</v>
      </c>
      <c r="B18" s="1" t="s">
        <v>3</v>
      </c>
      <c r="C18" s="1">
        <v>0</v>
      </c>
      <c r="D18" s="1">
        <v>358.49681099999998</v>
      </c>
      <c r="E18" s="1" t="s">
        <v>8</v>
      </c>
      <c r="F18" s="103"/>
      <c r="G18" s="48">
        <f t="shared" si="1"/>
        <v>3.9787444480205983E-3</v>
      </c>
      <c r="H18" s="1" t="str">
        <f t="shared" si="2"/>
        <v>Tinggi</v>
      </c>
    </row>
    <row r="19" spans="1:8" x14ac:dyDescent="0.25">
      <c r="A19" s="1">
        <v>1391</v>
      </c>
      <c r="B19" s="1" t="s">
        <v>3</v>
      </c>
      <c r="C19" s="1">
        <v>0</v>
      </c>
      <c r="D19" s="1">
        <v>84.337366000000003</v>
      </c>
      <c r="E19" s="1" t="s">
        <v>8</v>
      </c>
      <c r="F19" s="103"/>
      <c r="G19" s="48">
        <f t="shared" si="1"/>
        <v>9.3601063227639479E-4</v>
      </c>
      <c r="H19" s="1" t="str">
        <f t="shared" si="2"/>
        <v>Rendah</v>
      </c>
    </row>
    <row r="20" spans="1:8" x14ac:dyDescent="0.25">
      <c r="A20" s="1">
        <v>1392</v>
      </c>
      <c r="B20" s="1" t="s">
        <v>3</v>
      </c>
      <c r="C20" s="1">
        <v>0</v>
      </c>
      <c r="D20" s="1">
        <v>319.82267100000001</v>
      </c>
      <c r="E20" s="1" t="s">
        <v>8</v>
      </c>
      <c r="F20" s="103"/>
      <c r="G20" s="48">
        <f t="shared" si="1"/>
        <v>3.5495230014538919E-3</v>
      </c>
      <c r="H20" s="1" t="str">
        <f t="shared" si="2"/>
        <v>Tinggi</v>
      </c>
    </row>
    <row r="21" spans="1:8" x14ac:dyDescent="0.25">
      <c r="A21" s="1">
        <v>1393</v>
      </c>
      <c r="B21" s="1" t="s">
        <v>3</v>
      </c>
      <c r="C21" s="1">
        <v>0</v>
      </c>
      <c r="D21" s="1">
        <v>947.26562899999999</v>
      </c>
      <c r="E21" s="1" t="s">
        <v>8</v>
      </c>
      <c r="F21" s="103"/>
      <c r="G21" s="48">
        <f t="shared" si="1"/>
        <v>1.0513141948658758E-2</v>
      </c>
      <c r="H21" s="1" t="str">
        <f t="shared" si="2"/>
        <v>Tinggi</v>
      </c>
    </row>
    <row r="22" spans="1:8" x14ac:dyDescent="0.25">
      <c r="A22" s="1">
        <v>1394</v>
      </c>
      <c r="B22" s="1" t="s">
        <v>3</v>
      </c>
      <c r="C22" s="1">
        <v>0</v>
      </c>
      <c r="D22" s="1">
        <v>146.720934</v>
      </c>
      <c r="E22" s="1" t="s">
        <v>8</v>
      </c>
      <c r="F22" s="103"/>
      <c r="G22" s="48">
        <f t="shared" si="1"/>
        <v>1.6283690221191303E-3</v>
      </c>
      <c r="H22" s="1" t="str">
        <f t="shared" si="2"/>
        <v>Sedang</v>
      </c>
    </row>
    <row r="23" spans="1:8" x14ac:dyDescent="0.25">
      <c r="A23" s="1">
        <v>1395</v>
      </c>
      <c r="B23" s="1" t="s">
        <v>3</v>
      </c>
      <c r="C23" s="1">
        <v>0</v>
      </c>
      <c r="D23" s="1">
        <v>513.52799300000004</v>
      </c>
      <c r="E23" s="1" t="s">
        <v>8</v>
      </c>
      <c r="F23" s="103"/>
      <c r="G23" s="48">
        <f t="shared" si="1"/>
        <v>5.6993440063038969E-3</v>
      </c>
      <c r="H23" s="1" t="str">
        <f t="shared" si="2"/>
        <v>Tinggi</v>
      </c>
    </row>
    <row r="24" spans="1:8" x14ac:dyDescent="0.25">
      <c r="A24" s="1">
        <v>1396</v>
      </c>
      <c r="B24" s="1" t="s">
        <v>3</v>
      </c>
      <c r="C24" s="1">
        <v>0</v>
      </c>
      <c r="D24" s="1">
        <v>63.6342</v>
      </c>
      <c r="E24" s="1" t="s">
        <v>8</v>
      </c>
      <c r="F24" s="103"/>
      <c r="G24" s="48">
        <f t="shared" si="1"/>
        <v>7.0623841603498216E-4</v>
      </c>
      <c r="H24" s="1" t="str">
        <f t="shared" si="2"/>
        <v>Rendah</v>
      </c>
    </row>
    <row r="25" spans="1:8" x14ac:dyDescent="0.25">
      <c r="A25" s="1">
        <v>1397</v>
      </c>
      <c r="B25" s="1" t="s">
        <v>3</v>
      </c>
      <c r="C25" s="1">
        <v>0</v>
      </c>
      <c r="D25" s="1">
        <v>119.901901</v>
      </c>
      <c r="E25" s="1" t="s">
        <v>8</v>
      </c>
      <c r="F25" s="103"/>
      <c r="G25" s="48">
        <f t="shared" si="1"/>
        <v>1.3307204088654095E-3</v>
      </c>
      <c r="H25" s="1" t="str">
        <f t="shared" si="2"/>
        <v>Rendah</v>
      </c>
    </row>
    <row r="26" spans="1:8" x14ac:dyDescent="0.25">
      <c r="A26" s="1">
        <v>1398</v>
      </c>
      <c r="B26" s="1" t="s">
        <v>3</v>
      </c>
      <c r="C26" s="1">
        <v>0</v>
      </c>
      <c r="D26" s="1">
        <v>162.72713999999999</v>
      </c>
      <c r="E26" s="1" t="s">
        <v>8</v>
      </c>
      <c r="F26" s="103"/>
      <c r="G26" s="48">
        <f t="shared" si="1"/>
        <v>1.8060124524155688E-3</v>
      </c>
      <c r="H26" s="1" t="str">
        <f t="shared" si="2"/>
        <v>Sedang</v>
      </c>
    </row>
    <row r="27" spans="1:8" x14ac:dyDescent="0.25">
      <c r="A27" s="1">
        <v>1399</v>
      </c>
      <c r="B27" s="1" t="s">
        <v>3</v>
      </c>
      <c r="C27" s="1">
        <v>0</v>
      </c>
      <c r="D27" s="1">
        <v>45.939481999999998</v>
      </c>
      <c r="E27" s="1" t="s">
        <v>8</v>
      </c>
      <c r="F27" s="103"/>
      <c r="G27" s="48">
        <f t="shared" si="1"/>
        <v>5.0985518795156656E-4</v>
      </c>
      <c r="H27" s="1" t="str">
        <f t="shared" si="2"/>
        <v>Rendah</v>
      </c>
    </row>
    <row r="28" spans="1:8" x14ac:dyDescent="0.25">
      <c r="A28" s="1">
        <v>1400</v>
      </c>
      <c r="B28" s="1" t="s">
        <v>3</v>
      </c>
      <c r="C28" s="1">
        <v>0</v>
      </c>
      <c r="D28" s="1">
        <v>103.748947</v>
      </c>
      <c r="E28" s="1" t="s">
        <v>8</v>
      </c>
      <c r="F28" s="103"/>
      <c r="G28" s="48">
        <f t="shared" si="1"/>
        <v>1.1514483091572979E-3</v>
      </c>
      <c r="H28" s="1" t="str">
        <f t="shared" si="2"/>
        <v>Rendah</v>
      </c>
    </row>
    <row r="29" spans="1:8" x14ac:dyDescent="0.25">
      <c r="A29" s="1">
        <v>1401</v>
      </c>
      <c r="B29" s="1" t="s">
        <v>3</v>
      </c>
      <c r="C29" s="1">
        <v>0</v>
      </c>
      <c r="D29" s="1">
        <v>478.91473300000001</v>
      </c>
      <c r="E29" s="1" t="s">
        <v>8</v>
      </c>
      <c r="F29" s="103"/>
      <c r="G29" s="48">
        <f t="shared" si="1"/>
        <v>5.3151918693051291E-3</v>
      </c>
      <c r="H29" s="1" t="str">
        <f t="shared" si="2"/>
        <v>Tinggi</v>
      </c>
    </row>
    <row r="30" spans="1:8" x14ac:dyDescent="0.25">
      <c r="A30" s="1">
        <v>1402</v>
      </c>
      <c r="B30" s="1" t="s">
        <v>3</v>
      </c>
      <c r="C30" s="1">
        <v>0</v>
      </c>
      <c r="D30" s="1">
        <v>231.16236599999999</v>
      </c>
      <c r="E30" s="1" t="s">
        <v>8</v>
      </c>
      <c r="F30" s="103"/>
      <c r="G30" s="48">
        <f t="shared" si="1"/>
        <v>2.5655346214887406E-3</v>
      </c>
      <c r="H30" s="1" t="str">
        <f t="shared" si="2"/>
        <v>Sedang</v>
      </c>
    </row>
    <row r="31" spans="1:8" x14ac:dyDescent="0.25">
      <c r="A31" s="1">
        <v>1403</v>
      </c>
      <c r="B31" s="1" t="s">
        <v>3</v>
      </c>
      <c r="C31" s="1">
        <v>0</v>
      </c>
      <c r="D31" s="1">
        <v>59.928330000000003</v>
      </c>
      <c r="E31" s="1" t="s">
        <v>8</v>
      </c>
      <c r="F31" s="103"/>
      <c r="G31" s="48">
        <f t="shared" si="1"/>
        <v>6.6510915285839542E-4</v>
      </c>
      <c r="H31" s="1" t="str">
        <f t="shared" si="2"/>
        <v>Rendah</v>
      </c>
    </row>
    <row r="32" spans="1:8" x14ac:dyDescent="0.25">
      <c r="A32" s="1">
        <v>1404</v>
      </c>
      <c r="B32" s="1" t="s">
        <v>3</v>
      </c>
      <c r="C32" s="1">
        <v>0</v>
      </c>
      <c r="D32" s="1">
        <v>37.002341999999999</v>
      </c>
      <c r="E32" s="1" t="s">
        <v>8</v>
      </c>
      <c r="F32" s="103"/>
      <c r="G32" s="48">
        <f t="shared" si="1"/>
        <v>4.1066714759774921E-4</v>
      </c>
      <c r="H32" s="1" t="str">
        <f t="shared" si="2"/>
        <v>Rendah</v>
      </c>
    </row>
    <row r="33" spans="1:8" x14ac:dyDescent="0.25">
      <c r="A33" s="1">
        <v>1405</v>
      </c>
      <c r="B33" s="1" t="s">
        <v>3</v>
      </c>
      <c r="C33" s="1">
        <v>0</v>
      </c>
      <c r="D33" s="1">
        <v>156.22406100000001</v>
      </c>
      <c r="E33" s="1" t="s">
        <v>8</v>
      </c>
      <c r="F33" s="103"/>
      <c r="G33" s="48">
        <f t="shared" si="1"/>
        <v>1.7338386180260369E-3</v>
      </c>
      <c r="H33" s="1" t="str">
        <f t="shared" si="2"/>
        <v>Sedang</v>
      </c>
    </row>
    <row r="34" spans="1:8" x14ac:dyDescent="0.25">
      <c r="A34" s="1">
        <v>1406</v>
      </c>
      <c r="B34" s="1" t="s">
        <v>3</v>
      </c>
      <c r="C34" s="1">
        <v>0</v>
      </c>
      <c r="D34" s="1">
        <v>380.25415900000002</v>
      </c>
      <c r="E34" s="1" t="s">
        <v>8</v>
      </c>
      <c r="F34" s="103"/>
      <c r="G34" s="48">
        <f t="shared" si="1"/>
        <v>4.2202164078887494E-3</v>
      </c>
      <c r="H34" s="1" t="str">
        <f t="shared" si="2"/>
        <v>Tinggi</v>
      </c>
    </row>
    <row r="35" spans="1:8" x14ac:dyDescent="0.25">
      <c r="A35" s="1">
        <v>1407</v>
      </c>
      <c r="B35" s="1" t="s">
        <v>3</v>
      </c>
      <c r="C35" s="1">
        <v>0</v>
      </c>
      <c r="D35" s="1">
        <v>418.24697900000001</v>
      </c>
      <c r="E35" s="1" t="s">
        <v>8</v>
      </c>
      <c r="F35" s="103"/>
      <c r="G35" s="48">
        <f t="shared" si="1"/>
        <v>4.641876286028212E-3</v>
      </c>
      <c r="H35" s="1" t="str">
        <f t="shared" si="2"/>
        <v>Tinggi</v>
      </c>
    </row>
    <row r="36" spans="1:8" x14ac:dyDescent="0.25">
      <c r="A36" s="1">
        <v>1408</v>
      </c>
      <c r="B36" s="1" t="s">
        <v>3</v>
      </c>
      <c r="C36" s="1">
        <v>0</v>
      </c>
      <c r="D36" s="1">
        <v>282.162373</v>
      </c>
      <c r="E36" s="1" t="s">
        <v>8</v>
      </c>
      <c r="F36" s="103"/>
      <c r="G36" s="48">
        <f t="shared" si="1"/>
        <v>3.1315535886707437E-3</v>
      </c>
      <c r="H36" s="1" t="str">
        <f t="shared" si="2"/>
        <v>Rendah</v>
      </c>
    </row>
    <row r="37" spans="1:8" x14ac:dyDescent="0.25">
      <c r="A37" s="1">
        <v>1409</v>
      </c>
      <c r="B37" s="1" t="s">
        <v>3</v>
      </c>
      <c r="C37" s="1">
        <v>0</v>
      </c>
      <c r="D37" s="1">
        <v>178.080816</v>
      </c>
      <c r="E37" s="1" t="s">
        <v>8</v>
      </c>
      <c r="F37" s="103"/>
      <c r="G37" s="48">
        <f t="shared" si="1"/>
        <v>1.9764138374970867E-3</v>
      </c>
      <c r="H37" s="1" t="str">
        <f t="shared" si="2"/>
        <v>Sedang</v>
      </c>
    </row>
    <row r="38" spans="1:8" x14ac:dyDescent="0.25">
      <c r="A38" s="1">
        <v>1410</v>
      </c>
      <c r="B38" s="1" t="s">
        <v>3</v>
      </c>
      <c r="C38" s="1">
        <v>0</v>
      </c>
      <c r="D38" s="1">
        <v>118.300152</v>
      </c>
      <c r="E38" s="1" t="s">
        <v>8</v>
      </c>
      <c r="F38" s="103"/>
      <c r="G38" s="48">
        <f t="shared" si="1"/>
        <v>1.3129435423903755E-3</v>
      </c>
      <c r="H38" s="1" t="str">
        <f t="shared" si="2"/>
        <v>Rendah</v>
      </c>
    </row>
    <row r="39" spans="1:8" x14ac:dyDescent="0.25">
      <c r="A39" s="1">
        <v>1411</v>
      </c>
      <c r="B39" s="1" t="s">
        <v>3</v>
      </c>
      <c r="C39" s="1">
        <v>0</v>
      </c>
      <c r="D39" s="1">
        <v>126.454596</v>
      </c>
      <c r="E39" s="1" t="s">
        <v>8</v>
      </c>
      <c r="F39" s="103"/>
      <c r="G39" s="48">
        <f t="shared" si="1"/>
        <v>1.4034449019455512E-3</v>
      </c>
      <c r="H39" s="1" t="str">
        <f t="shared" si="2"/>
        <v>Rendah</v>
      </c>
    </row>
    <row r="40" spans="1:8" x14ac:dyDescent="0.25">
      <c r="A40" s="1">
        <v>1412</v>
      </c>
      <c r="B40" s="1" t="s">
        <v>3</v>
      </c>
      <c r="C40" s="1">
        <v>0</v>
      </c>
      <c r="D40" s="1">
        <v>147.52161100000001</v>
      </c>
      <c r="E40" s="1" t="s">
        <v>8</v>
      </c>
      <c r="F40" s="103"/>
      <c r="G40" s="48">
        <f t="shared" si="1"/>
        <v>1.6372552634207518E-3</v>
      </c>
      <c r="H40" s="1" t="str">
        <f t="shared" si="2"/>
        <v>Sedang</v>
      </c>
    </row>
    <row r="41" spans="1:8" x14ac:dyDescent="0.25">
      <c r="A41" s="1">
        <v>1413</v>
      </c>
      <c r="B41" s="1" t="s">
        <v>3</v>
      </c>
      <c r="C41" s="1">
        <v>0</v>
      </c>
      <c r="D41" s="1">
        <v>516.91849200000001</v>
      </c>
      <c r="E41" s="1" t="s">
        <v>8</v>
      </c>
      <c r="F41" s="103"/>
      <c r="G41" s="48">
        <f t="shared" si="1"/>
        <v>5.7369731529471829E-3</v>
      </c>
      <c r="H41" s="1" t="str">
        <f t="shared" si="2"/>
        <v>Tinggi</v>
      </c>
    </row>
    <row r="42" spans="1:8" x14ac:dyDescent="0.25">
      <c r="A42" s="1">
        <v>1423</v>
      </c>
      <c r="B42" s="1" t="s">
        <v>3</v>
      </c>
      <c r="C42" s="1">
        <v>0</v>
      </c>
      <c r="D42" s="1">
        <v>240.311161</v>
      </c>
      <c r="E42" s="1" t="s">
        <v>8</v>
      </c>
      <c r="F42" s="103"/>
      <c r="G42" s="48">
        <f t="shared" si="1"/>
        <v>2.6670716957260024E-3</v>
      </c>
      <c r="H42" s="1" t="str">
        <f t="shared" si="2"/>
        <v>Sedang</v>
      </c>
    </row>
    <row r="43" spans="1:8" x14ac:dyDescent="0.25">
      <c r="A43" s="1">
        <v>1426</v>
      </c>
      <c r="B43" s="1" t="s">
        <v>3</v>
      </c>
      <c r="C43" s="1">
        <v>0</v>
      </c>
      <c r="D43" s="1">
        <v>96.920872000000003</v>
      </c>
      <c r="E43" s="1" t="s">
        <v>8</v>
      </c>
      <c r="F43" s="103"/>
      <c r="G43" s="48">
        <f t="shared" si="1"/>
        <v>1.0756675360420853E-3</v>
      </c>
      <c r="H43" s="1" t="str">
        <f t="shared" si="2"/>
        <v>Rendah</v>
      </c>
    </row>
    <row r="44" spans="1:8" x14ac:dyDescent="0.25">
      <c r="A44" s="1">
        <v>1427</v>
      </c>
      <c r="B44" s="1" t="s">
        <v>3</v>
      </c>
      <c r="C44" s="1">
        <v>0</v>
      </c>
      <c r="D44" s="1">
        <v>258.92188900000002</v>
      </c>
      <c r="E44" s="1" t="s">
        <v>8</v>
      </c>
      <c r="F44" s="103"/>
      <c r="G44" s="48">
        <f t="shared" si="1"/>
        <v>2.873621177985195E-3</v>
      </c>
      <c r="H44" s="1" t="str">
        <f t="shared" si="2"/>
        <v>Sedang</v>
      </c>
    </row>
    <row r="45" spans="1:8" x14ac:dyDescent="0.25">
      <c r="A45" s="1">
        <v>1428</v>
      </c>
      <c r="B45" s="1" t="s">
        <v>3</v>
      </c>
      <c r="C45" s="1">
        <v>0</v>
      </c>
      <c r="D45" s="1">
        <v>372.58847800000001</v>
      </c>
      <c r="E45" s="1" t="s">
        <v>8</v>
      </c>
      <c r="F45" s="103"/>
      <c r="G45" s="48">
        <f t="shared" si="1"/>
        <v>4.1351395403038749E-3</v>
      </c>
      <c r="H45" s="1" t="str">
        <f t="shared" si="2"/>
        <v>Tinggi</v>
      </c>
    </row>
    <row r="46" spans="1:8" x14ac:dyDescent="0.25">
      <c r="A46" s="1">
        <v>1429</v>
      </c>
      <c r="B46" s="1" t="s">
        <v>3</v>
      </c>
      <c r="C46" s="1">
        <v>0</v>
      </c>
      <c r="D46" s="1">
        <v>27.582913999999999</v>
      </c>
      <c r="E46" s="1" t="s">
        <v>8</v>
      </c>
      <c r="F46" s="103"/>
      <c r="G46" s="48">
        <f t="shared" si="1"/>
        <v>3.0612647747577771E-4</v>
      </c>
      <c r="H46" s="1" t="str">
        <f t="shared" si="2"/>
        <v>Rendah</v>
      </c>
    </row>
    <row r="47" spans="1:8" x14ac:dyDescent="0.25">
      <c r="A47" s="1">
        <v>1430</v>
      </c>
      <c r="B47" s="1" t="s">
        <v>3</v>
      </c>
      <c r="C47" s="1">
        <v>0</v>
      </c>
      <c r="D47" s="1">
        <v>101.503418</v>
      </c>
      <c r="E47" s="1" t="s">
        <v>8</v>
      </c>
      <c r="F47" s="103"/>
      <c r="G47" s="48">
        <f t="shared" si="1"/>
        <v>1.1265265085513246E-3</v>
      </c>
      <c r="H47" s="1" t="str">
        <f t="shared" si="2"/>
        <v>Rendah</v>
      </c>
    </row>
    <row r="48" spans="1:8" x14ac:dyDescent="0.25">
      <c r="A48" s="1">
        <v>1431</v>
      </c>
      <c r="B48" s="1" t="s">
        <v>3</v>
      </c>
      <c r="C48" s="1">
        <v>0</v>
      </c>
      <c r="D48" s="1">
        <v>52.026034000000003</v>
      </c>
      <c r="E48" s="1" t="s">
        <v>8</v>
      </c>
      <c r="F48" s="103"/>
      <c r="G48" s="48">
        <f t="shared" si="1"/>
        <v>5.7740623508651214E-4</v>
      </c>
      <c r="H48" s="1" t="str">
        <f t="shared" si="2"/>
        <v>Rendah</v>
      </c>
    </row>
    <row r="49" spans="1:8" x14ac:dyDescent="0.25">
      <c r="A49" s="1">
        <v>1432</v>
      </c>
      <c r="B49" s="1" t="s">
        <v>3</v>
      </c>
      <c r="C49" s="1">
        <v>0</v>
      </c>
      <c r="D49" s="1">
        <v>25.197462999999999</v>
      </c>
      <c r="E49" s="1" t="s">
        <v>8</v>
      </c>
      <c r="F49" s="103"/>
      <c r="G49" s="48">
        <f t="shared" si="1"/>
        <v>2.7965176520204654E-4</v>
      </c>
      <c r="H49" s="1" t="str">
        <f t="shared" si="2"/>
        <v>Rendah</v>
      </c>
    </row>
    <row r="50" spans="1:8" x14ac:dyDescent="0.25">
      <c r="A50" s="1">
        <v>1433</v>
      </c>
      <c r="B50" s="1" t="s">
        <v>3</v>
      </c>
      <c r="C50" s="1">
        <v>0</v>
      </c>
      <c r="D50" s="1">
        <v>46.063040000000001</v>
      </c>
      <c r="E50" s="1" t="s">
        <v>8</v>
      </c>
      <c r="F50" s="103"/>
      <c r="G50" s="48">
        <f t="shared" si="1"/>
        <v>5.1122648524466448E-4</v>
      </c>
      <c r="H50" s="1" t="str">
        <f t="shared" si="2"/>
        <v>Rendah</v>
      </c>
    </row>
    <row r="51" spans="1:8" x14ac:dyDescent="0.25">
      <c r="A51" s="1">
        <v>1436</v>
      </c>
      <c r="B51" s="1" t="s">
        <v>3</v>
      </c>
      <c r="C51" s="1">
        <v>0</v>
      </c>
      <c r="D51" s="1">
        <v>193.44236699999999</v>
      </c>
      <c r="E51" s="1" t="s">
        <v>8</v>
      </c>
      <c r="F51" s="103"/>
      <c r="G51" s="48">
        <f t="shared" si="1"/>
        <v>2.1469026225541879E-3</v>
      </c>
      <c r="H51" s="1" t="str">
        <f t="shared" si="2"/>
        <v>Sedang</v>
      </c>
    </row>
    <row r="52" spans="1:8" x14ac:dyDescent="0.25">
      <c r="A52" s="1">
        <v>1437</v>
      </c>
      <c r="B52" s="1" t="s">
        <v>3</v>
      </c>
      <c r="C52" s="1">
        <v>0</v>
      </c>
      <c r="D52" s="1">
        <v>79.260070999999996</v>
      </c>
      <c r="E52" s="1" t="s">
        <v>8</v>
      </c>
      <c r="F52" s="103"/>
      <c r="G52" s="48">
        <f t="shared" si="1"/>
        <v>8.7966073271700165E-4</v>
      </c>
      <c r="H52" s="1" t="str">
        <f t="shared" si="2"/>
        <v>Rendah</v>
      </c>
    </row>
    <row r="53" spans="1:8" x14ac:dyDescent="0.25">
      <c r="A53" s="1">
        <v>1439</v>
      </c>
      <c r="B53" s="1" t="s">
        <v>3</v>
      </c>
      <c r="C53" s="1">
        <v>0</v>
      </c>
      <c r="D53" s="1">
        <v>125.918711</v>
      </c>
      <c r="E53" s="1" t="s">
        <v>8</v>
      </c>
      <c r="F53" s="103"/>
      <c r="G53" s="48">
        <f t="shared" si="1"/>
        <v>1.3974974307181781E-3</v>
      </c>
      <c r="H53" s="1" t="str">
        <f t="shared" si="2"/>
        <v>Rendah</v>
      </c>
    </row>
    <row r="54" spans="1:8" x14ac:dyDescent="0.25">
      <c r="A54" s="1">
        <v>1440</v>
      </c>
      <c r="B54" s="1" t="s">
        <v>3</v>
      </c>
      <c r="C54" s="1">
        <v>0</v>
      </c>
      <c r="D54" s="1">
        <v>157.140771</v>
      </c>
      <c r="E54" s="1" t="s">
        <v>8</v>
      </c>
      <c r="F54" s="103"/>
      <c r="G54" s="48">
        <f t="shared" si="1"/>
        <v>1.7440126410885319E-3</v>
      </c>
      <c r="H54" s="1" t="str">
        <f t="shared" si="2"/>
        <v>Sedang</v>
      </c>
    </row>
    <row r="55" spans="1:8" x14ac:dyDescent="0.25">
      <c r="A55" s="1">
        <v>1441</v>
      </c>
      <c r="B55" s="1" t="s">
        <v>3</v>
      </c>
      <c r="C55" s="1">
        <v>0</v>
      </c>
      <c r="D55" s="1">
        <v>355.36445400000002</v>
      </c>
      <c r="E55" s="1" t="s">
        <v>8</v>
      </c>
      <c r="F55" s="103"/>
      <c r="G55" s="48">
        <f t="shared" si="1"/>
        <v>3.9439802670277356E-3</v>
      </c>
      <c r="H55" s="1" t="str">
        <f t="shared" si="2"/>
        <v>Tinggi</v>
      </c>
    </row>
    <row r="56" spans="1:8" x14ac:dyDescent="0.25">
      <c r="A56" s="1">
        <v>1442</v>
      </c>
      <c r="B56" s="1" t="s">
        <v>3</v>
      </c>
      <c r="C56" s="1">
        <v>0</v>
      </c>
      <c r="D56" s="1">
        <v>435.707357</v>
      </c>
      <c r="E56" s="1" t="s">
        <v>8</v>
      </c>
      <c r="F56" s="103"/>
      <c r="G56" s="48">
        <f t="shared" si="1"/>
        <v>4.835658712806455E-3</v>
      </c>
      <c r="H56" s="1" t="str">
        <f t="shared" si="2"/>
        <v>Tinggi</v>
      </c>
    </row>
    <row r="57" spans="1:8" x14ac:dyDescent="0.25">
      <c r="A57" s="1">
        <v>1443</v>
      </c>
      <c r="B57" s="1" t="s">
        <v>3</v>
      </c>
      <c r="C57" s="1">
        <v>0</v>
      </c>
      <c r="D57" s="1">
        <v>321.33877100000001</v>
      </c>
      <c r="E57" s="1" t="s">
        <v>8</v>
      </c>
      <c r="F57" s="103"/>
      <c r="G57" s="48">
        <f t="shared" si="1"/>
        <v>3.5663493002452747E-3</v>
      </c>
      <c r="H57" s="1" t="str">
        <f t="shared" si="2"/>
        <v>Tinggi</v>
      </c>
    </row>
    <row r="58" spans="1:8" x14ac:dyDescent="0.25">
      <c r="A58" s="1">
        <v>1444</v>
      </c>
      <c r="B58" s="1" t="s">
        <v>3</v>
      </c>
      <c r="C58" s="1">
        <v>0</v>
      </c>
      <c r="D58" s="1">
        <v>503.57963599999999</v>
      </c>
      <c r="E58" s="1" t="s">
        <v>8</v>
      </c>
      <c r="F58" s="103"/>
      <c r="G58" s="48">
        <f t="shared" si="1"/>
        <v>5.5889330654917153E-3</v>
      </c>
      <c r="H58" s="1" t="str">
        <f t="shared" si="2"/>
        <v>Tinggi</v>
      </c>
    </row>
    <row r="59" spans="1:8" x14ac:dyDescent="0.25">
      <c r="A59" s="1">
        <v>1445</v>
      </c>
      <c r="B59" s="1" t="s">
        <v>3</v>
      </c>
      <c r="C59" s="1">
        <v>0</v>
      </c>
      <c r="D59" s="1">
        <v>257.98942699999998</v>
      </c>
      <c r="E59" s="1" t="s">
        <v>8</v>
      </c>
      <c r="F59" s="103"/>
      <c r="G59" s="48">
        <f t="shared" si="1"/>
        <v>2.8632723327747132E-3</v>
      </c>
      <c r="H59" s="1" t="str">
        <f t="shared" si="2"/>
        <v>Sedang</v>
      </c>
    </row>
    <row r="60" spans="1:8" x14ac:dyDescent="0.25">
      <c r="A60" s="1">
        <v>1446</v>
      </c>
      <c r="B60" s="1" t="s">
        <v>3</v>
      </c>
      <c r="C60" s="1">
        <v>0</v>
      </c>
      <c r="D60" s="1">
        <v>49.508668</v>
      </c>
      <c r="E60" s="1" t="s">
        <v>8</v>
      </c>
      <c r="F60" s="103"/>
      <c r="G60" s="48">
        <f t="shared" si="1"/>
        <v>5.4946747611067334E-4</v>
      </c>
      <c r="H60" s="1" t="str">
        <f t="shared" si="2"/>
        <v>Rendah</v>
      </c>
    </row>
    <row r="61" spans="1:8" x14ac:dyDescent="0.25">
      <c r="A61" s="1">
        <v>1447</v>
      </c>
      <c r="B61" s="1" t="s">
        <v>3</v>
      </c>
      <c r="C61" s="1">
        <v>0</v>
      </c>
      <c r="D61" s="1">
        <v>238.79669799999999</v>
      </c>
      <c r="E61" s="1" t="s">
        <v>8</v>
      </c>
      <c r="F61" s="103"/>
      <c r="G61" s="48">
        <f t="shared" si="1"/>
        <v>2.6502635650311307E-3</v>
      </c>
      <c r="H61" s="1" t="str">
        <f t="shared" si="2"/>
        <v>Sedang</v>
      </c>
    </row>
    <row r="62" spans="1:8" x14ac:dyDescent="0.25">
      <c r="A62" s="1">
        <v>1448</v>
      </c>
      <c r="B62" s="1" t="s">
        <v>3</v>
      </c>
      <c r="C62" s="1">
        <v>0</v>
      </c>
      <c r="D62" s="1">
        <v>236.046829</v>
      </c>
      <c r="E62" s="1" t="s">
        <v>8</v>
      </c>
      <c r="F62" s="103"/>
      <c r="G62" s="48">
        <f t="shared" si="1"/>
        <v>2.6197443925285507E-3</v>
      </c>
      <c r="H62" s="1" t="str">
        <f t="shared" si="2"/>
        <v>Sedang</v>
      </c>
    </row>
    <row r="63" spans="1:8" x14ac:dyDescent="0.25">
      <c r="A63" s="1">
        <v>1449</v>
      </c>
      <c r="B63" s="1" t="s">
        <v>3</v>
      </c>
      <c r="C63" s="1">
        <v>0</v>
      </c>
      <c r="D63" s="1">
        <v>107.20332500000001</v>
      </c>
      <c r="E63" s="1" t="s">
        <v>8</v>
      </c>
      <c r="F63" s="103"/>
      <c r="G63" s="48">
        <f t="shared" si="1"/>
        <v>1.1897864111072884E-3</v>
      </c>
      <c r="H63" s="1" t="str">
        <f t="shared" si="2"/>
        <v>Rendah</v>
      </c>
    </row>
    <row r="64" spans="1:8" x14ac:dyDescent="0.25">
      <c r="A64" s="1">
        <v>1450</v>
      </c>
      <c r="B64" s="1" t="s">
        <v>3</v>
      </c>
      <c r="C64" s="1">
        <v>0</v>
      </c>
      <c r="D64" s="1">
        <v>1378.603175</v>
      </c>
      <c r="E64" s="1" t="s">
        <v>8</v>
      </c>
      <c r="F64" s="103"/>
      <c r="G64" s="48">
        <f t="shared" si="1"/>
        <v>1.5300302709121782E-2</v>
      </c>
      <c r="H64" s="1" t="str">
        <f t="shared" si="2"/>
        <v>Tinggi</v>
      </c>
    </row>
    <row r="65" spans="1:8" x14ac:dyDescent="0.25">
      <c r="A65" s="1">
        <v>1451</v>
      </c>
      <c r="B65" s="1" t="s">
        <v>3</v>
      </c>
      <c r="C65" s="1">
        <v>0</v>
      </c>
      <c r="D65" s="1">
        <v>267.90987000000001</v>
      </c>
      <c r="E65" s="1" t="s">
        <v>8</v>
      </c>
      <c r="F65" s="103"/>
      <c r="G65" s="48">
        <f t="shared" si="1"/>
        <v>2.9733734725813791E-3</v>
      </c>
      <c r="H65" s="1" t="str">
        <f t="shared" si="2"/>
        <v>Sedang</v>
      </c>
    </row>
    <row r="66" spans="1:8" x14ac:dyDescent="0.25">
      <c r="A66" s="1">
        <v>1452</v>
      </c>
      <c r="B66" s="1" t="s">
        <v>3</v>
      </c>
      <c r="C66" s="1">
        <v>0</v>
      </c>
      <c r="D66" s="1">
        <v>197.09800799999999</v>
      </c>
      <c r="E66" s="1" t="s">
        <v>8</v>
      </c>
      <c r="F66" s="103"/>
      <c r="G66" s="48">
        <f t="shared" si="1"/>
        <v>2.1874744237150817E-3</v>
      </c>
      <c r="H66" s="1" t="str">
        <f t="shared" si="2"/>
        <v>Sedang</v>
      </c>
    </row>
    <row r="67" spans="1:8" x14ac:dyDescent="0.25">
      <c r="A67" s="1">
        <v>1453</v>
      </c>
      <c r="B67" s="1" t="s">
        <v>3</v>
      </c>
      <c r="C67" s="1">
        <v>0</v>
      </c>
      <c r="D67" s="1">
        <v>573.61820899999998</v>
      </c>
      <c r="E67" s="1" t="s">
        <v>8</v>
      </c>
      <c r="F67" s="103"/>
      <c r="G67" s="48">
        <f t="shared" si="1"/>
        <v>6.3662498362984585E-3</v>
      </c>
      <c r="H67" s="1" t="str">
        <f t="shared" si="2"/>
        <v>Tinggi</v>
      </c>
    </row>
    <row r="68" spans="1:8" x14ac:dyDescent="0.25">
      <c r="A68" s="1">
        <v>1454</v>
      </c>
      <c r="B68" s="1" t="s">
        <v>3</v>
      </c>
      <c r="C68" s="1">
        <v>0</v>
      </c>
      <c r="D68" s="1">
        <v>306.16462300000001</v>
      </c>
      <c r="E68" s="1" t="s">
        <v>8</v>
      </c>
      <c r="F68" s="103"/>
      <c r="G68" s="48">
        <f t="shared" si="1"/>
        <v>3.3979403904420497E-3</v>
      </c>
      <c r="H68" s="1" t="str">
        <f t="shared" si="2"/>
        <v>Tinggi</v>
      </c>
    </row>
    <row r="69" spans="1:8" x14ac:dyDescent="0.25">
      <c r="A69" s="1">
        <v>1455</v>
      </c>
      <c r="B69" s="1" t="s">
        <v>3</v>
      </c>
      <c r="C69" s="1">
        <v>0</v>
      </c>
      <c r="D69" s="1">
        <v>170.653763</v>
      </c>
      <c r="E69" s="1" t="s">
        <v>8</v>
      </c>
      <c r="F69" s="103"/>
      <c r="G69" s="48">
        <f t="shared" si="1"/>
        <v>1.8939853611977403E-3</v>
      </c>
      <c r="H69" s="1" t="str">
        <f t="shared" si="2"/>
        <v>Sedang</v>
      </c>
    </row>
    <row r="70" spans="1:8" x14ac:dyDescent="0.25">
      <c r="A70" s="1">
        <v>1456</v>
      </c>
      <c r="B70" s="1" t="s">
        <v>3</v>
      </c>
      <c r="C70" s="1">
        <v>0</v>
      </c>
      <c r="D70" s="1">
        <v>268.03649000000001</v>
      </c>
      <c r="E70" s="1" t="s">
        <v>8</v>
      </c>
      <c r="F70" s="103"/>
      <c r="G70" s="48">
        <f t="shared" si="1"/>
        <v>2.9747787532046661E-3</v>
      </c>
      <c r="H70" s="1" t="str">
        <f t="shared" si="2"/>
        <v>Sedang</v>
      </c>
    </row>
    <row r="71" spans="1:8" x14ac:dyDescent="0.25">
      <c r="A71" s="1">
        <v>1457</v>
      </c>
      <c r="B71" s="1" t="s">
        <v>3</v>
      </c>
      <c r="C71" s="1">
        <v>0</v>
      </c>
      <c r="D71" s="1">
        <v>165.094696</v>
      </c>
      <c r="E71" s="1" t="s">
        <v>8</v>
      </c>
      <c r="F71" s="103"/>
      <c r="G71" s="48">
        <f t="shared" ref="G71:G134" si="3">D71/F$6</f>
        <v>1.8322885586495455E-3</v>
      </c>
      <c r="H71" s="1" t="str">
        <f t="shared" ref="H71:H134" si="4">IF(G71&gt;0.0032,"Tinggi",IF(AND(G71&gt;0.0016,G71&lt;0.0031),"Sedang",IF(AND(G71&gt;0,G71&lt;0.0015),"Rendah","Rendah")))</f>
        <v>Sedang</v>
      </c>
    </row>
    <row r="72" spans="1:8" x14ac:dyDescent="0.25">
      <c r="A72" s="1">
        <v>1458</v>
      </c>
      <c r="B72" s="1" t="s">
        <v>3</v>
      </c>
      <c r="C72" s="1">
        <v>0</v>
      </c>
      <c r="D72" s="1">
        <v>465.07779499999998</v>
      </c>
      <c r="E72" s="1" t="s">
        <v>8</v>
      </c>
      <c r="F72" s="103"/>
      <c r="G72" s="48">
        <f t="shared" si="3"/>
        <v>5.1616238638003175E-3</v>
      </c>
      <c r="H72" s="1" t="str">
        <f t="shared" si="4"/>
        <v>Tinggi</v>
      </c>
    </row>
    <row r="73" spans="1:8" x14ac:dyDescent="0.25">
      <c r="A73" s="1">
        <v>1459</v>
      </c>
      <c r="B73" s="1" t="s">
        <v>3</v>
      </c>
      <c r="C73" s="1">
        <v>0</v>
      </c>
      <c r="D73" s="1">
        <v>233.83048299999999</v>
      </c>
      <c r="E73" s="1" t="s">
        <v>8</v>
      </c>
      <c r="F73" s="103"/>
      <c r="G73" s="48">
        <f t="shared" si="3"/>
        <v>2.5951464768098728E-3</v>
      </c>
      <c r="H73" s="1" t="str">
        <f t="shared" si="4"/>
        <v>Sedang</v>
      </c>
    </row>
    <row r="74" spans="1:8" x14ac:dyDescent="0.25">
      <c r="A74" s="1">
        <v>1460</v>
      </c>
      <c r="B74" s="1" t="s">
        <v>3</v>
      </c>
      <c r="C74" s="1">
        <v>0</v>
      </c>
      <c r="D74" s="1">
        <v>197.83927</v>
      </c>
      <c r="E74" s="1" t="s">
        <v>8</v>
      </c>
      <c r="F74" s="103"/>
      <c r="G74" s="48">
        <f t="shared" si="3"/>
        <v>2.1957012530104437E-3</v>
      </c>
      <c r="H74" s="1" t="str">
        <f t="shared" si="4"/>
        <v>Sedang</v>
      </c>
    </row>
    <row r="75" spans="1:8" x14ac:dyDescent="0.25">
      <c r="A75" s="1">
        <v>1461</v>
      </c>
      <c r="B75" s="1" t="s">
        <v>3</v>
      </c>
      <c r="C75" s="1">
        <v>0</v>
      </c>
      <c r="D75" s="1">
        <v>217.159933</v>
      </c>
      <c r="E75" s="1" t="s">
        <v>8</v>
      </c>
      <c r="F75" s="103"/>
      <c r="G75" s="48">
        <f t="shared" si="3"/>
        <v>2.4101298846875242E-3</v>
      </c>
      <c r="H75" s="1" t="str">
        <f t="shared" si="4"/>
        <v>Sedang</v>
      </c>
    </row>
    <row r="76" spans="1:8" x14ac:dyDescent="0.25">
      <c r="A76" s="1">
        <v>1462</v>
      </c>
      <c r="B76" s="1" t="s">
        <v>3</v>
      </c>
      <c r="C76" s="1">
        <v>0</v>
      </c>
      <c r="D76" s="1">
        <v>74.954712999999998</v>
      </c>
      <c r="E76" s="1" t="s">
        <v>8</v>
      </c>
      <c r="F76" s="103"/>
      <c r="G76" s="48">
        <f t="shared" si="3"/>
        <v>8.3187810616738617E-4</v>
      </c>
      <c r="H76" s="1" t="str">
        <f t="shared" si="4"/>
        <v>Rendah</v>
      </c>
    </row>
    <row r="77" spans="1:8" x14ac:dyDescent="0.25">
      <c r="A77" s="1">
        <v>1463</v>
      </c>
      <c r="B77" s="1" t="s">
        <v>3</v>
      </c>
      <c r="C77" s="1">
        <v>0</v>
      </c>
      <c r="D77" s="1">
        <v>201.43059400000001</v>
      </c>
      <c r="E77" s="1" t="s">
        <v>8</v>
      </c>
      <c r="F77" s="103"/>
      <c r="G77" s="48">
        <f t="shared" si="3"/>
        <v>2.2355592377612289E-3</v>
      </c>
      <c r="H77" s="1" t="str">
        <f t="shared" si="4"/>
        <v>Sedang</v>
      </c>
    </row>
    <row r="78" spans="1:8" x14ac:dyDescent="0.25">
      <c r="A78" s="1">
        <v>1464</v>
      </c>
      <c r="B78" s="1" t="s">
        <v>3</v>
      </c>
      <c r="C78" s="1">
        <v>0</v>
      </c>
      <c r="D78" s="1">
        <v>201.755503</v>
      </c>
      <c r="E78" s="1" t="s">
        <v>8</v>
      </c>
      <c r="F78" s="103"/>
      <c r="G78" s="48">
        <f t="shared" si="3"/>
        <v>2.2391652109252746E-3</v>
      </c>
      <c r="H78" s="1" t="str">
        <f t="shared" si="4"/>
        <v>Sedang</v>
      </c>
    </row>
    <row r="79" spans="1:8" x14ac:dyDescent="0.25">
      <c r="A79" s="1">
        <v>1465</v>
      </c>
      <c r="B79" s="1" t="s">
        <v>3</v>
      </c>
      <c r="C79" s="1">
        <v>0</v>
      </c>
      <c r="D79" s="1">
        <v>202.29375099999999</v>
      </c>
      <c r="E79" s="1" t="s">
        <v>8</v>
      </c>
      <c r="F79" s="103"/>
      <c r="G79" s="48">
        <f t="shared" si="3"/>
        <v>2.2451389076945274E-3</v>
      </c>
      <c r="H79" s="1" t="str">
        <f t="shared" si="4"/>
        <v>Sedang</v>
      </c>
    </row>
    <row r="80" spans="1:8" x14ac:dyDescent="0.25">
      <c r="A80" s="1">
        <v>1466</v>
      </c>
      <c r="B80" s="1" t="s">
        <v>3</v>
      </c>
      <c r="C80" s="1">
        <v>0</v>
      </c>
      <c r="D80" s="1">
        <v>532.86816899999997</v>
      </c>
      <c r="E80" s="1" t="s">
        <v>8</v>
      </c>
      <c r="F80" s="103"/>
      <c r="G80" s="48">
        <f t="shared" si="3"/>
        <v>5.9139892012474611E-3</v>
      </c>
      <c r="H80" s="1" t="str">
        <f t="shared" si="4"/>
        <v>Tinggi</v>
      </c>
    </row>
    <row r="81" spans="1:8" x14ac:dyDescent="0.25">
      <c r="A81" s="1">
        <v>1467</v>
      </c>
      <c r="B81" s="1" t="s">
        <v>3</v>
      </c>
      <c r="C81" s="1">
        <v>0</v>
      </c>
      <c r="D81" s="1">
        <v>590.67710999999997</v>
      </c>
      <c r="E81" s="1" t="s">
        <v>8</v>
      </c>
      <c r="F81" s="103"/>
      <c r="G81" s="48">
        <f t="shared" si="3"/>
        <v>6.5555765068865627E-3</v>
      </c>
      <c r="H81" s="1" t="str">
        <f t="shared" si="4"/>
        <v>Tinggi</v>
      </c>
    </row>
    <row r="82" spans="1:8" x14ac:dyDescent="0.25">
      <c r="A82" s="1">
        <v>1468</v>
      </c>
      <c r="B82" s="1" t="s">
        <v>3</v>
      </c>
      <c r="C82" s="1">
        <v>0</v>
      </c>
      <c r="D82" s="1">
        <v>322.36847599999999</v>
      </c>
      <c r="E82" s="1" t="s">
        <v>8</v>
      </c>
      <c r="F82" s="103"/>
      <c r="G82" s="48">
        <f t="shared" si="3"/>
        <v>3.5777773881002853E-3</v>
      </c>
      <c r="H82" s="1" t="str">
        <f t="shared" si="4"/>
        <v>Tinggi</v>
      </c>
    </row>
    <row r="83" spans="1:8" x14ac:dyDescent="0.25">
      <c r="A83" s="1">
        <v>1469</v>
      </c>
      <c r="B83" s="1" t="s">
        <v>3</v>
      </c>
      <c r="C83" s="1">
        <v>0</v>
      </c>
      <c r="D83" s="1">
        <v>221.200512</v>
      </c>
      <c r="E83" s="1" t="s">
        <v>8</v>
      </c>
      <c r="F83" s="103"/>
      <c r="G83" s="48">
        <f t="shared" si="3"/>
        <v>2.4549738854422161E-3</v>
      </c>
      <c r="H83" s="1" t="str">
        <f t="shared" si="4"/>
        <v>Sedang</v>
      </c>
    </row>
    <row r="84" spans="1:8" x14ac:dyDescent="0.25">
      <c r="A84" s="1">
        <v>1470</v>
      </c>
      <c r="B84" s="1" t="s">
        <v>3</v>
      </c>
      <c r="C84" s="1">
        <v>0</v>
      </c>
      <c r="D84" s="1">
        <v>81.276764</v>
      </c>
      <c r="E84" s="1" t="s">
        <v>8</v>
      </c>
      <c r="F84" s="103"/>
      <c r="G84" s="48">
        <f t="shared" si="3"/>
        <v>9.0204281766422868E-4</v>
      </c>
      <c r="H84" s="1" t="str">
        <f t="shared" si="4"/>
        <v>Rendah</v>
      </c>
    </row>
    <row r="85" spans="1:8" x14ac:dyDescent="0.25">
      <c r="A85" s="1">
        <v>1471</v>
      </c>
      <c r="B85" s="1" t="s">
        <v>3</v>
      </c>
      <c r="C85" s="1">
        <v>0</v>
      </c>
      <c r="D85" s="1">
        <v>70.873378000000002</v>
      </c>
      <c r="E85" s="1" t="s">
        <v>8</v>
      </c>
      <c r="F85" s="103"/>
      <c r="G85" s="48">
        <f t="shared" si="3"/>
        <v>7.8658177863112221E-4</v>
      </c>
      <c r="H85" s="1" t="str">
        <f t="shared" si="4"/>
        <v>Rendah</v>
      </c>
    </row>
    <row r="86" spans="1:8" x14ac:dyDescent="0.25">
      <c r="A86" s="1">
        <v>1472</v>
      </c>
      <c r="B86" s="1" t="s">
        <v>3</v>
      </c>
      <c r="C86" s="1">
        <v>0</v>
      </c>
      <c r="D86" s="1">
        <v>60.266627999999997</v>
      </c>
      <c r="E86" s="1" t="s">
        <v>8</v>
      </c>
      <c r="F86" s="103"/>
      <c r="G86" s="48">
        <f t="shared" si="3"/>
        <v>6.6886372262854729E-4</v>
      </c>
      <c r="H86" s="1" t="str">
        <f t="shared" si="4"/>
        <v>Rendah</v>
      </c>
    </row>
    <row r="87" spans="1:8" x14ac:dyDescent="0.25">
      <c r="A87" s="1">
        <v>1473</v>
      </c>
      <c r="B87" s="1" t="s">
        <v>3</v>
      </c>
      <c r="C87" s="1">
        <v>0</v>
      </c>
      <c r="D87" s="1">
        <v>201.282535</v>
      </c>
      <c r="E87" s="1" t="s">
        <v>8</v>
      </c>
      <c r="F87" s="103"/>
      <c r="G87" s="48">
        <f t="shared" si="3"/>
        <v>2.2339160183345724E-3</v>
      </c>
      <c r="H87" s="1" t="str">
        <f t="shared" si="4"/>
        <v>Sedang</v>
      </c>
    </row>
    <row r="88" spans="1:8" x14ac:dyDescent="0.25">
      <c r="A88" s="1">
        <v>1474</v>
      </c>
      <c r="B88" s="1" t="s">
        <v>3</v>
      </c>
      <c r="C88" s="1">
        <v>0</v>
      </c>
      <c r="D88" s="1">
        <v>185.818952</v>
      </c>
      <c r="E88" s="1" t="s">
        <v>8</v>
      </c>
      <c r="F88" s="103"/>
      <c r="G88" s="48">
        <f t="shared" si="3"/>
        <v>2.0622948403493779E-3</v>
      </c>
      <c r="H88" s="1" t="str">
        <f t="shared" si="4"/>
        <v>Sedang</v>
      </c>
    </row>
    <row r="89" spans="1:8" x14ac:dyDescent="0.25">
      <c r="A89" s="1">
        <v>1475</v>
      </c>
      <c r="B89" s="1" t="s">
        <v>3</v>
      </c>
      <c r="C89" s="1">
        <v>0</v>
      </c>
      <c r="D89" s="1">
        <v>261.27693199999999</v>
      </c>
      <c r="E89" s="1" t="s">
        <v>8</v>
      </c>
      <c r="F89" s="103"/>
      <c r="G89" s="48">
        <f t="shared" si="3"/>
        <v>2.8997584098198726E-3</v>
      </c>
      <c r="H89" s="1" t="str">
        <f t="shared" si="4"/>
        <v>Sedang</v>
      </c>
    </row>
    <row r="90" spans="1:8" x14ac:dyDescent="0.25">
      <c r="A90" s="1">
        <v>1476</v>
      </c>
      <c r="B90" s="1" t="s">
        <v>3</v>
      </c>
      <c r="C90" s="1">
        <v>0</v>
      </c>
      <c r="D90" s="1">
        <v>338.56474500000002</v>
      </c>
      <c r="E90" s="1" t="s">
        <v>8</v>
      </c>
      <c r="F90" s="103"/>
      <c r="G90" s="48">
        <f t="shared" si="3"/>
        <v>3.7575302154201303E-3</v>
      </c>
      <c r="H90" s="1" t="str">
        <f t="shared" si="4"/>
        <v>Tinggi</v>
      </c>
    </row>
    <row r="91" spans="1:8" x14ac:dyDescent="0.25">
      <c r="A91" s="1">
        <v>1477</v>
      </c>
      <c r="B91" s="1" t="s">
        <v>3</v>
      </c>
      <c r="C91" s="1">
        <v>0</v>
      </c>
      <c r="D91" s="1">
        <v>386.40800300000001</v>
      </c>
      <c r="E91" s="1" t="s">
        <v>8</v>
      </c>
      <c r="F91" s="103"/>
      <c r="G91" s="48">
        <f t="shared" si="3"/>
        <v>4.2885142892023576E-3</v>
      </c>
      <c r="H91" s="1" t="str">
        <f t="shared" si="4"/>
        <v>Tinggi</v>
      </c>
    </row>
    <row r="92" spans="1:8" x14ac:dyDescent="0.25">
      <c r="A92" s="1">
        <v>1478</v>
      </c>
      <c r="B92" s="1" t="s">
        <v>3</v>
      </c>
      <c r="C92" s="1">
        <v>0</v>
      </c>
      <c r="D92" s="1">
        <v>273.99248399999999</v>
      </c>
      <c r="E92" s="1" t="s">
        <v>8</v>
      </c>
      <c r="F92" s="103"/>
      <c r="G92" s="48">
        <f t="shared" si="3"/>
        <v>3.0408808141793278E-3</v>
      </c>
      <c r="H92" s="1" t="str">
        <f t="shared" si="4"/>
        <v>Sedang</v>
      </c>
    </row>
    <row r="93" spans="1:8" x14ac:dyDescent="0.25">
      <c r="A93" s="1">
        <v>1480</v>
      </c>
      <c r="B93" s="1" t="s">
        <v>3</v>
      </c>
      <c r="C93" s="1">
        <v>0</v>
      </c>
      <c r="D93" s="1">
        <v>278.797776</v>
      </c>
      <c r="E93" s="1" t="s">
        <v>8</v>
      </c>
      <c r="F93" s="103"/>
      <c r="G93" s="48">
        <f t="shared" si="3"/>
        <v>3.0942119130328623E-3</v>
      </c>
      <c r="H93" s="1" t="str">
        <f t="shared" si="4"/>
        <v>Sedang</v>
      </c>
    </row>
    <row r="94" spans="1:8" x14ac:dyDescent="0.25">
      <c r="A94" s="1">
        <v>1481</v>
      </c>
      <c r="B94" s="1" t="s">
        <v>3</v>
      </c>
      <c r="C94" s="1">
        <v>0</v>
      </c>
      <c r="D94" s="1">
        <v>251.989069</v>
      </c>
      <c r="E94" s="1" t="s">
        <v>8</v>
      </c>
      <c r="F94" s="103"/>
      <c r="G94" s="48">
        <f t="shared" si="3"/>
        <v>2.7966779019566496E-3</v>
      </c>
      <c r="H94" s="1" t="str">
        <f t="shared" si="4"/>
        <v>Sedang</v>
      </c>
    </row>
    <row r="95" spans="1:8" x14ac:dyDescent="0.25">
      <c r="A95" s="1">
        <v>1482</v>
      </c>
      <c r="B95" s="1" t="s">
        <v>3</v>
      </c>
      <c r="C95" s="1">
        <v>0</v>
      </c>
      <c r="D95" s="1">
        <v>146.4067</v>
      </c>
      <c r="E95" s="1" t="s">
        <v>8</v>
      </c>
      <c r="F95" s="103"/>
      <c r="G95" s="48">
        <f t="shared" si="3"/>
        <v>1.6248815244775425E-3</v>
      </c>
      <c r="H95" s="1" t="str">
        <f t="shared" si="4"/>
        <v>Sedang</v>
      </c>
    </row>
    <row r="96" spans="1:8" x14ac:dyDescent="0.25">
      <c r="A96" s="1">
        <v>1483</v>
      </c>
      <c r="B96" s="1" t="s">
        <v>3</v>
      </c>
      <c r="C96" s="1">
        <v>0</v>
      </c>
      <c r="D96" s="1">
        <v>129.901974</v>
      </c>
      <c r="E96" s="1" t="s">
        <v>8</v>
      </c>
      <c r="F96" s="103"/>
      <c r="G96" s="48">
        <f t="shared" si="3"/>
        <v>1.4417053150283564E-3</v>
      </c>
      <c r="H96" s="1" t="str">
        <f t="shared" si="4"/>
        <v>Rendah</v>
      </c>
    </row>
    <row r="97" spans="1:8" x14ac:dyDescent="0.25">
      <c r="A97" s="1">
        <v>1484</v>
      </c>
      <c r="B97" s="1" t="s">
        <v>3</v>
      </c>
      <c r="C97" s="1">
        <v>0</v>
      </c>
      <c r="D97" s="1">
        <v>138.880066</v>
      </c>
      <c r="E97" s="1" t="s">
        <v>8</v>
      </c>
      <c r="F97" s="103"/>
      <c r="G97" s="48">
        <f t="shared" si="3"/>
        <v>1.5413478574520271E-3</v>
      </c>
      <c r="H97" s="1" t="str">
        <f t="shared" si="4"/>
        <v>Rendah</v>
      </c>
    </row>
    <row r="98" spans="1:8" x14ac:dyDescent="0.25">
      <c r="A98" s="1">
        <v>1485</v>
      </c>
      <c r="B98" s="1" t="s">
        <v>3</v>
      </c>
      <c r="C98" s="1">
        <v>0</v>
      </c>
      <c r="D98" s="1">
        <v>222.38892799999999</v>
      </c>
      <c r="E98" s="1" t="s">
        <v>8</v>
      </c>
      <c r="F98" s="103"/>
      <c r="G98" s="48">
        <f t="shared" si="3"/>
        <v>2.4681634129829193E-3</v>
      </c>
      <c r="H98" s="1" t="str">
        <f t="shared" si="4"/>
        <v>Sedang</v>
      </c>
    </row>
    <row r="99" spans="1:8" x14ac:dyDescent="0.25">
      <c r="A99" s="1">
        <v>1486</v>
      </c>
      <c r="B99" s="1" t="s">
        <v>3</v>
      </c>
      <c r="C99" s="1">
        <v>0</v>
      </c>
      <c r="D99" s="1">
        <v>159.63993600000001</v>
      </c>
      <c r="E99" s="1" t="s">
        <v>8</v>
      </c>
      <c r="F99" s="103"/>
      <c r="G99" s="48">
        <f t="shared" si="3"/>
        <v>1.7717493979112794E-3</v>
      </c>
      <c r="H99" s="1" t="str">
        <f t="shared" si="4"/>
        <v>Sedang</v>
      </c>
    </row>
    <row r="100" spans="1:8" x14ac:dyDescent="0.25">
      <c r="A100" s="1">
        <v>1488</v>
      </c>
      <c r="B100" s="1" t="s">
        <v>3</v>
      </c>
      <c r="C100" s="1">
        <v>0</v>
      </c>
      <c r="D100" s="1">
        <v>150.75075000000001</v>
      </c>
      <c r="E100" s="1" t="s">
        <v>8</v>
      </c>
      <c r="F100" s="103"/>
      <c r="G100" s="48">
        <f t="shared" si="3"/>
        <v>1.67309357069132E-3</v>
      </c>
      <c r="H100" s="1" t="str">
        <f t="shared" si="4"/>
        <v>Sedang</v>
      </c>
    </row>
    <row r="101" spans="1:8" x14ac:dyDescent="0.25">
      <c r="A101" s="1">
        <v>1489</v>
      </c>
      <c r="B101" s="1" t="s">
        <v>3</v>
      </c>
      <c r="C101" s="1">
        <v>0</v>
      </c>
      <c r="D101" s="1">
        <v>221.336758</v>
      </c>
      <c r="E101" s="1" t="s">
        <v>8</v>
      </c>
      <c r="F101" s="103"/>
      <c r="G101" s="48">
        <f t="shared" si="3"/>
        <v>2.4564859993562922E-3</v>
      </c>
      <c r="H101" s="1" t="str">
        <f t="shared" si="4"/>
        <v>Sedang</v>
      </c>
    </row>
    <row r="102" spans="1:8" x14ac:dyDescent="0.25">
      <c r="A102" s="1">
        <v>1491</v>
      </c>
      <c r="B102" s="1" t="s">
        <v>3</v>
      </c>
      <c r="C102" s="1">
        <v>0</v>
      </c>
      <c r="D102" s="1">
        <v>214.69612000000001</v>
      </c>
      <c r="E102" s="1" t="s">
        <v>8</v>
      </c>
      <c r="F102" s="103"/>
      <c r="G102" s="48">
        <f t="shared" si="3"/>
        <v>2.382785478840882E-3</v>
      </c>
      <c r="H102" s="1" t="str">
        <f t="shared" si="4"/>
        <v>Sedang</v>
      </c>
    </row>
    <row r="103" spans="1:8" x14ac:dyDescent="0.25">
      <c r="A103" s="1">
        <v>1492</v>
      </c>
      <c r="B103" s="1" t="s">
        <v>3</v>
      </c>
      <c r="C103" s="1">
        <v>0</v>
      </c>
      <c r="D103" s="1">
        <v>386.93557499999997</v>
      </c>
      <c r="E103" s="1" t="s">
        <v>8</v>
      </c>
      <c r="F103" s="103"/>
      <c r="G103" s="48">
        <f t="shared" si="3"/>
        <v>4.2943694993507423E-3</v>
      </c>
      <c r="H103" s="1" t="str">
        <f t="shared" si="4"/>
        <v>Tinggi</v>
      </c>
    </row>
    <row r="104" spans="1:8" x14ac:dyDescent="0.25">
      <c r="A104" s="1">
        <v>1493</v>
      </c>
      <c r="B104" s="1" t="s">
        <v>3</v>
      </c>
      <c r="C104" s="1">
        <v>0</v>
      </c>
      <c r="D104" s="1">
        <v>85.181622000000004</v>
      </c>
      <c r="E104" s="1" t="s">
        <v>8</v>
      </c>
      <c r="F104" s="103"/>
      <c r="G104" s="48">
        <f t="shared" si="3"/>
        <v>9.4538053116988336E-4</v>
      </c>
      <c r="H104" s="1" t="str">
        <f t="shared" si="4"/>
        <v>Rendah</v>
      </c>
    </row>
    <row r="105" spans="1:8" x14ac:dyDescent="0.25">
      <c r="A105" s="1">
        <v>1494</v>
      </c>
      <c r="B105" s="1" t="s">
        <v>3</v>
      </c>
      <c r="C105" s="1">
        <v>0</v>
      </c>
      <c r="D105" s="1">
        <v>360.92877099999998</v>
      </c>
      <c r="E105" s="1" t="s">
        <v>8</v>
      </c>
      <c r="F105" s="103"/>
      <c r="G105" s="48">
        <f t="shared" si="3"/>
        <v>4.0057353362263183E-3</v>
      </c>
      <c r="H105" s="1" t="str">
        <f t="shared" si="4"/>
        <v>Tinggi</v>
      </c>
    </row>
    <row r="106" spans="1:8" x14ac:dyDescent="0.25">
      <c r="A106" s="1">
        <v>1495</v>
      </c>
      <c r="B106" s="1" t="s">
        <v>3</v>
      </c>
      <c r="C106" s="1">
        <v>0</v>
      </c>
      <c r="D106" s="1">
        <v>139.20296200000001</v>
      </c>
      <c r="E106" s="1" t="s">
        <v>8</v>
      </c>
      <c r="F106" s="103"/>
      <c r="G106" s="48">
        <f t="shared" si="3"/>
        <v>1.5449314895175522E-3</v>
      </c>
      <c r="H106" s="1" t="str">
        <f t="shared" si="4"/>
        <v>Rendah</v>
      </c>
    </row>
    <row r="107" spans="1:8" x14ac:dyDescent="0.25">
      <c r="A107" s="1">
        <v>1496</v>
      </c>
      <c r="B107" s="1" t="s">
        <v>3</v>
      </c>
      <c r="C107" s="1">
        <v>0</v>
      </c>
      <c r="D107" s="1">
        <v>203.965462</v>
      </c>
      <c r="E107" s="1" t="s">
        <v>8</v>
      </c>
      <c r="F107" s="103"/>
      <c r="G107" s="48">
        <f t="shared" si="3"/>
        <v>2.2636922411018502E-3</v>
      </c>
      <c r="H107" s="1" t="str">
        <f t="shared" si="4"/>
        <v>Sedang</v>
      </c>
    </row>
    <row r="108" spans="1:8" x14ac:dyDescent="0.25">
      <c r="A108" s="1">
        <v>1497</v>
      </c>
      <c r="B108" s="1" t="s">
        <v>3</v>
      </c>
      <c r="C108" s="1">
        <v>0</v>
      </c>
      <c r="D108" s="1">
        <v>494.299824</v>
      </c>
      <c r="E108" s="1" t="s">
        <v>8</v>
      </c>
      <c r="F108" s="103"/>
      <c r="G108" s="48">
        <f t="shared" si="3"/>
        <v>5.4859419109241645E-3</v>
      </c>
      <c r="H108" s="1" t="str">
        <f t="shared" si="4"/>
        <v>Tinggi</v>
      </c>
    </row>
    <row r="109" spans="1:8" x14ac:dyDescent="0.25">
      <c r="A109" s="1">
        <v>1498</v>
      </c>
      <c r="B109" s="1" t="s">
        <v>3</v>
      </c>
      <c r="C109" s="1">
        <v>0</v>
      </c>
      <c r="D109" s="1">
        <v>43.313718000000001</v>
      </c>
      <c r="E109" s="1" t="s">
        <v>8</v>
      </c>
      <c r="F109" s="103"/>
      <c r="G109" s="48">
        <f t="shared" si="3"/>
        <v>4.8071338357213414E-4</v>
      </c>
      <c r="H109" s="1" t="str">
        <f t="shared" si="4"/>
        <v>Rendah</v>
      </c>
    </row>
    <row r="110" spans="1:8" x14ac:dyDescent="0.25">
      <c r="A110" s="1">
        <v>1499</v>
      </c>
      <c r="B110" s="1" t="s">
        <v>3</v>
      </c>
      <c r="C110" s="1">
        <v>0</v>
      </c>
      <c r="D110" s="1">
        <v>463.88124099999999</v>
      </c>
      <c r="E110" s="1" t="s">
        <v>8</v>
      </c>
      <c r="F110" s="103"/>
      <c r="G110" s="48">
        <f t="shared" si="3"/>
        <v>5.1483440174023062E-3</v>
      </c>
      <c r="H110" s="1" t="str">
        <f t="shared" si="4"/>
        <v>Tinggi</v>
      </c>
    </row>
    <row r="111" spans="1:8" x14ac:dyDescent="0.25">
      <c r="A111" s="1">
        <v>1501</v>
      </c>
      <c r="B111" s="1" t="s">
        <v>3</v>
      </c>
      <c r="C111" s="1">
        <v>0</v>
      </c>
      <c r="D111" s="1">
        <v>401.08762200000001</v>
      </c>
      <c r="E111" s="1" t="s">
        <v>8</v>
      </c>
      <c r="F111" s="103"/>
      <c r="G111" s="48">
        <f t="shared" si="3"/>
        <v>4.4514347136055408E-3</v>
      </c>
      <c r="H111" s="1" t="str">
        <f t="shared" si="4"/>
        <v>Tinggi</v>
      </c>
    </row>
    <row r="112" spans="1:8" x14ac:dyDescent="0.25">
      <c r="A112" s="1">
        <v>1502</v>
      </c>
      <c r="B112" s="1" t="s">
        <v>3</v>
      </c>
      <c r="C112" s="1">
        <v>0</v>
      </c>
      <c r="D112" s="1">
        <v>153.503331</v>
      </c>
      <c r="E112" s="1" t="s">
        <v>8</v>
      </c>
      <c r="F112" s="103"/>
      <c r="G112" s="48">
        <f t="shared" si="3"/>
        <v>1.7036428420807298E-3</v>
      </c>
      <c r="H112" s="1" t="str">
        <f t="shared" si="4"/>
        <v>Sedang</v>
      </c>
    </row>
    <row r="113" spans="1:8" x14ac:dyDescent="0.25">
      <c r="A113" s="1">
        <v>1503</v>
      </c>
      <c r="B113" s="1" t="s">
        <v>3</v>
      </c>
      <c r="C113" s="1">
        <v>0</v>
      </c>
      <c r="D113" s="1">
        <v>341.86168300000003</v>
      </c>
      <c r="E113" s="1" t="s">
        <v>8</v>
      </c>
      <c r="F113" s="103"/>
      <c r="G113" s="48">
        <f t="shared" si="3"/>
        <v>3.794120983763027E-3</v>
      </c>
      <c r="H113" s="1" t="str">
        <f t="shared" si="4"/>
        <v>Tinggi</v>
      </c>
    </row>
    <row r="114" spans="1:8" x14ac:dyDescent="0.25">
      <c r="A114" s="1">
        <v>1504</v>
      </c>
      <c r="B114" s="1" t="s">
        <v>3</v>
      </c>
      <c r="C114" s="1">
        <v>0</v>
      </c>
      <c r="D114" s="1">
        <v>295.85702600000002</v>
      </c>
      <c r="E114" s="1" t="s">
        <v>8</v>
      </c>
      <c r="F114" s="103"/>
      <c r="G114" s="48">
        <f t="shared" si="3"/>
        <v>3.2835424569659169E-3</v>
      </c>
      <c r="H114" s="1" t="str">
        <f t="shared" si="4"/>
        <v>Tinggi</v>
      </c>
    </row>
    <row r="115" spans="1:8" x14ac:dyDescent="0.25">
      <c r="A115" s="1">
        <v>1505</v>
      </c>
      <c r="B115" s="1" t="s">
        <v>3</v>
      </c>
      <c r="C115" s="1">
        <v>0</v>
      </c>
      <c r="D115" s="1">
        <v>368.76040699999999</v>
      </c>
      <c r="E115" s="1" t="s">
        <v>8</v>
      </c>
      <c r="F115" s="103"/>
      <c r="G115" s="48">
        <f t="shared" si="3"/>
        <v>4.0926540403760136E-3</v>
      </c>
      <c r="H115" s="1" t="str">
        <f t="shared" si="4"/>
        <v>Tinggi</v>
      </c>
    </row>
    <row r="116" spans="1:8" x14ac:dyDescent="0.25">
      <c r="A116" s="1">
        <v>1506</v>
      </c>
      <c r="B116" s="1" t="s">
        <v>3</v>
      </c>
      <c r="C116" s="1">
        <v>0</v>
      </c>
      <c r="D116" s="1">
        <v>107.640854</v>
      </c>
      <c r="E116" s="1" t="s">
        <v>8</v>
      </c>
      <c r="F116" s="103"/>
      <c r="G116" s="48">
        <f t="shared" si="3"/>
        <v>1.1946422871602499E-3</v>
      </c>
      <c r="H116" s="1" t="str">
        <f t="shared" si="4"/>
        <v>Rendah</v>
      </c>
    </row>
    <row r="117" spans="1:8" x14ac:dyDescent="0.25">
      <c r="A117" s="1">
        <v>1507</v>
      </c>
      <c r="B117" s="1" t="s">
        <v>3</v>
      </c>
      <c r="C117" s="1">
        <v>0</v>
      </c>
      <c r="D117" s="1">
        <v>329.50194699999997</v>
      </c>
      <c r="E117" s="1" t="s">
        <v>8</v>
      </c>
      <c r="F117" s="103"/>
      <c r="G117" s="48">
        <f t="shared" si="3"/>
        <v>3.656947571113059E-3</v>
      </c>
      <c r="H117" s="1" t="str">
        <f t="shared" si="4"/>
        <v>Tinggi</v>
      </c>
    </row>
    <row r="118" spans="1:8" x14ac:dyDescent="0.25">
      <c r="A118" s="1">
        <v>1508</v>
      </c>
      <c r="B118" s="1" t="s">
        <v>3</v>
      </c>
      <c r="C118" s="1">
        <v>0</v>
      </c>
      <c r="D118" s="1">
        <v>48.265911000000003</v>
      </c>
      <c r="E118" s="1" t="s">
        <v>8</v>
      </c>
      <c r="F118" s="103"/>
      <c r="G118" s="48">
        <f t="shared" si="3"/>
        <v>5.3567484989401018E-4</v>
      </c>
      <c r="H118" s="1" t="str">
        <f t="shared" si="4"/>
        <v>Rendah</v>
      </c>
    </row>
    <row r="119" spans="1:8" x14ac:dyDescent="0.25">
      <c r="A119" s="1">
        <v>1509</v>
      </c>
      <c r="B119" s="1" t="s">
        <v>3</v>
      </c>
      <c r="C119" s="1">
        <v>0</v>
      </c>
      <c r="D119" s="1">
        <v>282.25862899999998</v>
      </c>
      <c r="E119" s="1" t="s">
        <v>8</v>
      </c>
      <c r="F119" s="103"/>
      <c r="G119" s="48">
        <f t="shared" si="3"/>
        <v>3.132621877184999E-3</v>
      </c>
      <c r="H119" s="1" t="str">
        <f t="shared" si="4"/>
        <v>Rendah</v>
      </c>
    </row>
    <row r="120" spans="1:8" x14ac:dyDescent="0.25">
      <c r="A120" s="1">
        <v>1510</v>
      </c>
      <c r="B120" s="1" t="s">
        <v>3</v>
      </c>
      <c r="C120" s="1">
        <v>0</v>
      </c>
      <c r="D120" s="1">
        <v>272.11635999999999</v>
      </c>
      <c r="E120" s="1" t="s">
        <v>8</v>
      </c>
      <c r="F120" s="103"/>
      <c r="G120" s="48">
        <f t="shared" si="3"/>
        <v>3.0200588215708686E-3</v>
      </c>
      <c r="H120" s="1" t="str">
        <f t="shared" si="4"/>
        <v>Sedang</v>
      </c>
    </row>
    <row r="121" spans="1:8" x14ac:dyDescent="0.25">
      <c r="A121" s="1">
        <v>1511</v>
      </c>
      <c r="B121" s="1" t="s">
        <v>3</v>
      </c>
      <c r="C121" s="1">
        <v>0</v>
      </c>
      <c r="D121" s="1">
        <v>372.032554</v>
      </c>
      <c r="E121" s="1" t="s">
        <v>8</v>
      </c>
      <c r="F121" s="103"/>
      <c r="G121" s="48">
        <f t="shared" si="3"/>
        <v>4.1289696680465691E-3</v>
      </c>
      <c r="H121" s="1" t="str">
        <f t="shared" si="4"/>
        <v>Tinggi</v>
      </c>
    </row>
    <row r="122" spans="1:8" x14ac:dyDescent="0.25">
      <c r="A122" s="1">
        <v>1512</v>
      </c>
      <c r="B122" s="1" t="s">
        <v>3</v>
      </c>
      <c r="C122" s="1">
        <v>0</v>
      </c>
      <c r="D122" s="1">
        <v>390.597779</v>
      </c>
      <c r="E122" s="1" t="s">
        <v>8</v>
      </c>
      <c r="F122" s="103"/>
      <c r="G122" s="48">
        <f t="shared" si="3"/>
        <v>4.3350141393738275E-3</v>
      </c>
      <c r="H122" s="1" t="str">
        <f t="shared" si="4"/>
        <v>Tinggi</v>
      </c>
    </row>
    <row r="123" spans="1:8" x14ac:dyDescent="0.25">
      <c r="A123" s="1">
        <v>1513</v>
      </c>
      <c r="B123" s="1" t="s">
        <v>3</v>
      </c>
      <c r="C123" s="1">
        <v>0</v>
      </c>
      <c r="D123" s="1">
        <v>695.86832700000002</v>
      </c>
      <c r="E123" s="1" t="s">
        <v>8</v>
      </c>
      <c r="F123" s="103"/>
      <c r="G123" s="48">
        <f t="shared" si="3"/>
        <v>7.7230317192546307E-3</v>
      </c>
      <c r="H123" s="1" t="str">
        <f t="shared" si="4"/>
        <v>Tinggi</v>
      </c>
    </row>
    <row r="124" spans="1:8" x14ac:dyDescent="0.25">
      <c r="A124" s="1">
        <v>1514</v>
      </c>
      <c r="B124" s="1" t="s">
        <v>3</v>
      </c>
      <c r="C124" s="1">
        <v>0</v>
      </c>
      <c r="D124" s="1">
        <v>185.01171099999999</v>
      </c>
      <c r="E124" s="1" t="s">
        <v>8</v>
      </c>
      <c r="F124" s="103"/>
      <c r="G124" s="48">
        <f t="shared" si="3"/>
        <v>2.0533357490871559E-3</v>
      </c>
      <c r="H124" s="1" t="str">
        <f t="shared" si="4"/>
        <v>Sedang</v>
      </c>
    </row>
    <row r="125" spans="1:8" x14ac:dyDescent="0.25">
      <c r="A125" s="1">
        <v>1515</v>
      </c>
      <c r="B125" s="1" t="s">
        <v>3</v>
      </c>
      <c r="C125" s="1">
        <v>0</v>
      </c>
      <c r="D125" s="1">
        <v>141.97357</v>
      </c>
      <c r="E125" s="1" t="s">
        <v>8</v>
      </c>
      <c r="F125" s="103"/>
      <c r="G125" s="48">
        <f t="shared" si="3"/>
        <v>1.5756808319367834E-3</v>
      </c>
      <c r="H125" s="1" t="str">
        <f t="shared" si="4"/>
        <v>Rendah</v>
      </c>
    </row>
    <row r="126" spans="1:8" x14ac:dyDescent="0.25">
      <c r="A126" s="1">
        <v>1516</v>
      </c>
      <c r="B126" s="1" t="s">
        <v>3</v>
      </c>
      <c r="C126" s="1">
        <v>0</v>
      </c>
      <c r="D126" s="1">
        <v>219.08436</v>
      </c>
      <c r="E126" s="1" t="s">
        <v>8</v>
      </c>
      <c r="F126" s="103"/>
      <c r="G126" s="48">
        <f t="shared" si="3"/>
        <v>2.4314879637747913E-3</v>
      </c>
      <c r="H126" s="1" t="str">
        <f t="shared" si="4"/>
        <v>Sedang</v>
      </c>
    </row>
    <row r="127" spans="1:8" x14ac:dyDescent="0.25">
      <c r="A127" s="1">
        <v>1517</v>
      </c>
      <c r="B127" s="1" t="s">
        <v>3</v>
      </c>
      <c r="C127" s="1">
        <v>0</v>
      </c>
      <c r="D127" s="1">
        <v>110.30137999999999</v>
      </c>
      <c r="E127" s="1" t="s">
        <v>8</v>
      </c>
      <c r="F127" s="103"/>
      <c r="G127" s="48">
        <f t="shared" si="3"/>
        <v>1.2241698944541247E-3</v>
      </c>
      <c r="H127" s="1" t="str">
        <f t="shared" si="4"/>
        <v>Rendah</v>
      </c>
    </row>
    <row r="128" spans="1:8" x14ac:dyDescent="0.25">
      <c r="A128" s="1">
        <v>1518</v>
      </c>
      <c r="B128" s="1" t="s">
        <v>3</v>
      </c>
      <c r="C128" s="1">
        <v>0</v>
      </c>
      <c r="D128" s="1">
        <v>348.23938399999997</v>
      </c>
      <c r="E128" s="1" t="s">
        <v>8</v>
      </c>
      <c r="F128" s="103"/>
      <c r="G128" s="48">
        <f t="shared" si="3"/>
        <v>3.8649033217539922E-3</v>
      </c>
      <c r="H128" s="1" t="str">
        <f t="shared" si="4"/>
        <v>Tinggi</v>
      </c>
    </row>
    <row r="129" spans="1:8" x14ac:dyDescent="0.25">
      <c r="A129" s="1">
        <v>1519</v>
      </c>
      <c r="B129" s="1" t="s">
        <v>3</v>
      </c>
      <c r="C129" s="1">
        <v>0</v>
      </c>
      <c r="D129" s="1">
        <v>612.32599500000003</v>
      </c>
      <c r="E129" s="1" t="s">
        <v>8</v>
      </c>
      <c r="F129" s="103"/>
      <c r="G129" s="48">
        <f t="shared" si="3"/>
        <v>6.7958446999544968E-3</v>
      </c>
      <c r="H129" s="1" t="str">
        <f t="shared" si="4"/>
        <v>Tinggi</v>
      </c>
    </row>
    <row r="130" spans="1:8" x14ac:dyDescent="0.25">
      <c r="A130" s="1">
        <v>1520</v>
      </c>
      <c r="B130" s="1" t="s">
        <v>3</v>
      </c>
      <c r="C130" s="1">
        <v>0</v>
      </c>
      <c r="D130" s="1">
        <v>181.32316700000001</v>
      </c>
      <c r="E130" s="1" t="s">
        <v>8</v>
      </c>
      <c r="F130" s="103"/>
      <c r="G130" s="48">
        <f t="shared" si="3"/>
        <v>2.0123987769552626E-3</v>
      </c>
      <c r="H130" s="1" t="str">
        <f t="shared" si="4"/>
        <v>Sedang</v>
      </c>
    </row>
    <row r="131" spans="1:8" x14ac:dyDescent="0.25">
      <c r="A131" s="1">
        <v>1521</v>
      </c>
      <c r="B131" s="1" t="s">
        <v>3</v>
      </c>
      <c r="C131" s="1">
        <v>0</v>
      </c>
      <c r="D131" s="1">
        <v>221.87544399999999</v>
      </c>
      <c r="E131" s="1" t="s">
        <v>8</v>
      </c>
      <c r="F131" s="103"/>
      <c r="G131" s="48">
        <f t="shared" si="3"/>
        <v>2.4624645572289489E-3</v>
      </c>
      <c r="H131" s="1" t="str">
        <f t="shared" si="4"/>
        <v>Sedang</v>
      </c>
    </row>
    <row r="132" spans="1:8" x14ac:dyDescent="0.25">
      <c r="A132" s="1">
        <v>1522</v>
      </c>
      <c r="B132" s="1" t="s">
        <v>3</v>
      </c>
      <c r="C132" s="1">
        <v>0</v>
      </c>
      <c r="D132" s="1">
        <v>165.45732000000001</v>
      </c>
      <c r="E132" s="1" t="s">
        <v>8</v>
      </c>
      <c r="F132" s="103"/>
      <c r="G132" s="48">
        <f t="shared" si="3"/>
        <v>1.8363131083315761E-3</v>
      </c>
      <c r="H132" s="1" t="str">
        <f t="shared" si="4"/>
        <v>Sedang</v>
      </c>
    </row>
    <row r="133" spans="1:8" x14ac:dyDescent="0.25">
      <c r="A133" s="1">
        <v>1523</v>
      </c>
      <c r="B133" s="1" t="s">
        <v>3</v>
      </c>
      <c r="C133" s="1">
        <v>0</v>
      </c>
      <c r="D133" s="1">
        <v>208.716915</v>
      </c>
      <c r="E133" s="1" t="s">
        <v>8</v>
      </c>
      <c r="F133" s="103"/>
      <c r="G133" s="48">
        <f t="shared" si="3"/>
        <v>2.3164258126810427E-3</v>
      </c>
      <c r="H133" s="1" t="str">
        <f t="shared" si="4"/>
        <v>Sedang</v>
      </c>
    </row>
    <row r="134" spans="1:8" x14ac:dyDescent="0.25">
      <c r="A134" s="1">
        <v>1524</v>
      </c>
      <c r="B134" s="1" t="s">
        <v>3</v>
      </c>
      <c r="C134" s="1">
        <v>0</v>
      </c>
      <c r="D134" s="1">
        <v>458.30274800000001</v>
      </c>
      <c r="E134" s="1" t="s">
        <v>8</v>
      </c>
      <c r="F134" s="103"/>
      <c r="G134" s="48">
        <f t="shared" si="3"/>
        <v>5.0864316171492629E-3</v>
      </c>
      <c r="H134" s="1" t="str">
        <f t="shared" si="4"/>
        <v>Tinggi</v>
      </c>
    </row>
    <row r="135" spans="1:8" x14ac:dyDescent="0.25">
      <c r="A135" s="1">
        <v>1525</v>
      </c>
      <c r="B135" s="1" t="s">
        <v>3</v>
      </c>
      <c r="C135" s="1">
        <v>0</v>
      </c>
      <c r="D135" s="1">
        <v>117.21154900000001</v>
      </c>
      <c r="E135" s="1" t="s">
        <v>8</v>
      </c>
      <c r="F135" s="103"/>
      <c r="G135" s="48">
        <f t="shared" ref="G135:G164" si="5">D135/F$6</f>
        <v>1.3008617804068678E-3</v>
      </c>
      <c r="H135" s="1" t="str">
        <f t="shared" ref="H135:H198" si="6">IF(G135&gt;0.0032,"Tinggi",IF(AND(G135&gt;0.0016,G135&lt;0.0031),"Sedang",IF(AND(G135&gt;0,G135&lt;0.0015),"Rendah","Rendah")))</f>
        <v>Rendah</v>
      </c>
    </row>
    <row r="136" spans="1:8" x14ac:dyDescent="0.25">
      <c r="A136" s="1">
        <v>1526</v>
      </c>
      <c r="B136" s="1" t="s">
        <v>3</v>
      </c>
      <c r="C136" s="1">
        <v>0</v>
      </c>
      <c r="D136" s="1">
        <v>424.63274799999999</v>
      </c>
      <c r="E136" s="1" t="s">
        <v>8</v>
      </c>
      <c r="F136" s="103"/>
      <c r="G136" s="48">
        <f t="shared" si="5"/>
        <v>4.7127481659878139E-3</v>
      </c>
      <c r="H136" s="1" t="str">
        <f t="shared" si="6"/>
        <v>Tinggi</v>
      </c>
    </row>
    <row r="137" spans="1:8" x14ac:dyDescent="0.25">
      <c r="A137" s="1">
        <v>1527</v>
      </c>
      <c r="B137" s="1" t="s">
        <v>3</v>
      </c>
      <c r="C137" s="1">
        <v>0</v>
      </c>
      <c r="D137" s="1">
        <v>385.20138600000001</v>
      </c>
      <c r="E137" s="1" t="s">
        <v>8</v>
      </c>
      <c r="F137" s="103"/>
      <c r="G137" s="48">
        <f t="shared" si="5"/>
        <v>4.2751227595085629E-3</v>
      </c>
      <c r="H137" s="1" t="str">
        <f t="shared" si="6"/>
        <v>Tinggi</v>
      </c>
    </row>
    <row r="138" spans="1:8" x14ac:dyDescent="0.25">
      <c r="A138" s="1">
        <v>1528</v>
      </c>
      <c r="B138" s="1" t="s">
        <v>3</v>
      </c>
      <c r="C138" s="1">
        <v>0</v>
      </c>
      <c r="D138" s="1">
        <v>199.35690399999999</v>
      </c>
      <c r="E138" s="1" t="s">
        <v>8</v>
      </c>
      <c r="F138" s="103"/>
      <c r="G138" s="48">
        <f t="shared" si="5"/>
        <v>2.2125445767621496E-3</v>
      </c>
      <c r="H138" s="1" t="str">
        <f t="shared" si="6"/>
        <v>Sedang</v>
      </c>
    </row>
    <row r="139" spans="1:8" x14ac:dyDescent="0.25">
      <c r="A139" s="1">
        <v>1529</v>
      </c>
      <c r="B139" s="1" t="s">
        <v>3</v>
      </c>
      <c r="C139" s="1">
        <v>0</v>
      </c>
      <c r="D139" s="1">
        <v>207.14804699999999</v>
      </c>
      <c r="E139" s="1" t="s">
        <v>8</v>
      </c>
      <c r="F139" s="103"/>
      <c r="G139" s="48">
        <f t="shared" si="5"/>
        <v>2.2990138730119973E-3</v>
      </c>
      <c r="H139" s="1" t="str">
        <f t="shared" si="6"/>
        <v>Sedang</v>
      </c>
    </row>
    <row r="140" spans="1:8" x14ac:dyDescent="0.25">
      <c r="A140" s="1">
        <v>1530</v>
      </c>
      <c r="B140" s="1" t="s">
        <v>3</v>
      </c>
      <c r="C140" s="1">
        <v>0</v>
      </c>
      <c r="D140" s="1">
        <v>156.11030299999999</v>
      </c>
      <c r="E140" s="1" t="s">
        <v>8</v>
      </c>
      <c r="F140" s="103"/>
      <c r="G140" s="48">
        <f t="shared" si="5"/>
        <v>1.7325760851469984E-3</v>
      </c>
      <c r="H140" s="1" t="str">
        <f t="shared" si="6"/>
        <v>Sedang</v>
      </c>
    </row>
    <row r="141" spans="1:8" x14ac:dyDescent="0.25">
      <c r="A141" s="1">
        <v>1531</v>
      </c>
      <c r="B141" s="1" t="s">
        <v>3</v>
      </c>
      <c r="C141" s="1">
        <v>0</v>
      </c>
      <c r="D141" s="1">
        <v>485.70518199999998</v>
      </c>
      <c r="E141" s="1" t="s">
        <v>8</v>
      </c>
      <c r="F141" s="103"/>
      <c r="G141" s="48">
        <f t="shared" si="5"/>
        <v>5.3905550536608102E-3</v>
      </c>
      <c r="H141" s="1" t="str">
        <f t="shared" si="6"/>
        <v>Tinggi</v>
      </c>
    </row>
    <row r="142" spans="1:8" x14ac:dyDescent="0.25">
      <c r="A142" s="1">
        <v>1532</v>
      </c>
      <c r="B142" s="1" t="s">
        <v>3</v>
      </c>
      <c r="C142" s="1">
        <v>0</v>
      </c>
      <c r="D142" s="1">
        <v>468.54967399999998</v>
      </c>
      <c r="E142" s="1" t="s">
        <v>8</v>
      </c>
      <c r="F142" s="103"/>
      <c r="G142" s="48">
        <f t="shared" si="5"/>
        <v>5.2001561990166808E-3</v>
      </c>
      <c r="H142" s="1" t="str">
        <f t="shared" si="6"/>
        <v>Tinggi</v>
      </c>
    </row>
    <row r="143" spans="1:8" x14ac:dyDescent="0.25">
      <c r="A143" s="1">
        <v>1533</v>
      </c>
      <c r="B143" s="1" t="s">
        <v>3</v>
      </c>
      <c r="C143" s="1">
        <v>0</v>
      </c>
      <c r="D143" s="1">
        <v>184.40529599999999</v>
      </c>
      <c r="E143" s="1" t="s">
        <v>8</v>
      </c>
      <c r="F143" s="103"/>
      <c r="G143" s="48">
        <f t="shared" si="5"/>
        <v>2.0466055070308426E-3</v>
      </c>
      <c r="H143" s="1" t="str">
        <f t="shared" si="6"/>
        <v>Sedang</v>
      </c>
    </row>
    <row r="144" spans="1:8" x14ac:dyDescent="0.25">
      <c r="A144" s="1">
        <v>1534</v>
      </c>
      <c r="B144" s="1" t="s">
        <v>3</v>
      </c>
      <c r="C144" s="1">
        <v>0</v>
      </c>
      <c r="D144" s="1">
        <v>77.595746000000005</v>
      </c>
      <c r="E144" s="1" t="s">
        <v>8</v>
      </c>
      <c r="F144" s="103"/>
      <c r="G144" s="48">
        <f t="shared" si="5"/>
        <v>8.6118937216296911E-4</v>
      </c>
      <c r="H144" s="1" t="str">
        <f t="shared" si="6"/>
        <v>Rendah</v>
      </c>
    </row>
    <row r="145" spans="1:8" x14ac:dyDescent="0.25">
      <c r="A145" s="1">
        <v>1535</v>
      </c>
      <c r="B145" s="1" t="s">
        <v>3</v>
      </c>
      <c r="C145" s="1">
        <v>0</v>
      </c>
      <c r="D145" s="1">
        <v>281.74453299999999</v>
      </c>
      <c r="E145" s="1" t="s">
        <v>8</v>
      </c>
      <c r="F145" s="103"/>
      <c r="G145" s="48">
        <f t="shared" si="5"/>
        <v>3.1269162292043547E-3</v>
      </c>
      <c r="H145" s="1" t="str">
        <f t="shared" si="6"/>
        <v>Rendah</v>
      </c>
    </row>
    <row r="146" spans="1:8" x14ac:dyDescent="0.25">
      <c r="A146" s="1">
        <v>1536</v>
      </c>
      <c r="B146" s="1" t="s">
        <v>3</v>
      </c>
      <c r="C146" s="1">
        <v>0</v>
      </c>
      <c r="D146" s="1">
        <v>473.37342999999998</v>
      </c>
      <c r="E146" s="1" t="s">
        <v>8</v>
      </c>
      <c r="F146" s="103"/>
      <c r="G146" s="48">
        <f t="shared" si="5"/>
        <v>5.2536922189050312E-3</v>
      </c>
      <c r="H146" s="1" t="str">
        <f t="shared" si="6"/>
        <v>Tinggi</v>
      </c>
    </row>
    <row r="147" spans="1:8" x14ac:dyDescent="0.25">
      <c r="A147" s="1">
        <v>1537</v>
      </c>
      <c r="B147" s="1" t="s">
        <v>3</v>
      </c>
      <c r="C147" s="1">
        <v>0</v>
      </c>
      <c r="D147" s="1">
        <v>219.129775</v>
      </c>
      <c r="E147" s="1" t="s">
        <v>8</v>
      </c>
      <c r="F147" s="103"/>
      <c r="G147" s="48">
        <f t="shared" si="5"/>
        <v>2.4319919980466797E-3</v>
      </c>
      <c r="H147" s="1" t="str">
        <f t="shared" si="6"/>
        <v>Sedang</v>
      </c>
    </row>
    <row r="148" spans="1:8" x14ac:dyDescent="0.25">
      <c r="A148" s="1">
        <v>1538</v>
      </c>
      <c r="B148" s="1" t="s">
        <v>3</v>
      </c>
      <c r="C148" s="1">
        <v>0</v>
      </c>
      <c r="D148" s="1">
        <v>122.15368700000001</v>
      </c>
      <c r="E148" s="1" t="s">
        <v>8</v>
      </c>
      <c r="F148" s="103"/>
      <c r="G148" s="48">
        <f t="shared" si="5"/>
        <v>1.3557116522202369E-3</v>
      </c>
      <c r="H148" s="1" t="str">
        <f t="shared" si="6"/>
        <v>Rendah</v>
      </c>
    </row>
    <row r="149" spans="1:8" x14ac:dyDescent="0.25">
      <c r="A149" s="1">
        <v>1539</v>
      </c>
      <c r="B149" s="1" t="s">
        <v>3</v>
      </c>
      <c r="C149" s="1">
        <v>0</v>
      </c>
      <c r="D149" s="1">
        <v>280.08848599999999</v>
      </c>
      <c r="E149" s="1" t="s">
        <v>8</v>
      </c>
      <c r="F149" s="103"/>
      <c r="G149" s="48">
        <f t="shared" si="5"/>
        <v>3.1085367412849738E-3</v>
      </c>
      <c r="H149" s="1" t="str">
        <f t="shared" si="6"/>
        <v>Rendah</v>
      </c>
    </row>
    <row r="150" spans="1:8" x14ac:dyDescent="0.25">
      <c r="A150" s="1">
        <v>1540</v>
      </c>
      <c r="B150" s="1" t="s">
        <v>3</v>
      </c>
      <c r="C150" s="1">
        <v>0</v>
      </c>
      <c r="D150" s="1">
        <v>137.637834</v>
      </c>
      <c r="E150" s="1" t="s">
        <v>8</v>
      </c>
      <c r="F150" s="103"/>
      <c r="G150" s="48">
        <f t="shared" si="5"/>
        <v>1.5275610579004028E-3</v>
      </c>
      <c r="H150" s="1" t="str">
        <f t="shared" si="6"/>
        <v>Rendah</v>
      </c>
    </row>
    <row r="151" spans="1:8" x14ac:dyDescent="0.25">
      <c r="A151" s="1">
        <v>1541</v>
      </c>
      <c r="B151" s="1" t="s">
        <v>3</v>
      </c>
      <c r="C151" s="1">
        <v>0</v>
      </c>
      <c r="D151" s="1">
        <v>126.248957</v>
      </c>
      <c r="E151" s="1" t="s">
        <v>8</v>
      </c>
      <c r="F151" s="103"/>
      <c r="G151" s="48">
        <f t="shared" si="5"/>
        <v>1.4011626360942477E-3</v>
      </c>
      <c r="H151" s="1" t="str">
        <f t="shared" si="6"/>
        <v>Rendah</v>
      </c>
    </row>
    <row r="152" spans="1:8" x14ac:dyDescent="0.25">
      <c r="A152" s="1">
        <v>1542</v>
      </c>
      <c r="B152" s="1" t="s">
        <v>3</v>
      </c>
      <c r="C152" s="1">
        <v>0</v>
      </c>
      <c r="D152" s="1">
        <v>304.93356299999999</v>
      </c>
      <c r="E152" s="1" t="s">
        <v>8</v>
      </c>
      <c r="F152" s="103"/>
      <c r="G152" s="48">
        <f t="shared" si="5"/>
        <v>3.384277582322453E-3</v>
      </c>
      <c r="H152" s="1" t="str">
        <f t="shared" si="6"/>
        <v>Tinggi</v>
      </c>
    </row>
    <row r="153" spans="1:8" x14ac:dyDescent="0.25">
      <c r="A153" s="1">
        <v>1543</v>
      </c>
      <c r="B153" s="1" t="s">
        <v>3</v>
      </c>
      <c r="C153" s="1">
        <v>0</v>
      </c>
      <c r="D153" s="1">
        <v>150.23428999999999</v>
      </c>
      <c r="E153" s="1" t="s">
        <v>8</v>
      </c>
      <c r="F153" s="103"/>
      <c r="G153" s="48">
        <f t="shared" si="5"/>
        <v>1.6673616860703861E-3</v>
      </c>
      <c r="H153" s="1" t="str">
        <f t="shared" si="6"/>
        <v>Sedang</v>
      </c>
    </row>
    <row r="154" spans="1:8" x14ac:dyDescent="0.25">
      <c r="A154" s="1">
        <v>1544</v>
      </c>
      <c r="B154" s="1" t="s">
        <v>3</v>
      </c>
      <c r="C154" s="1">
        <v>0</v>
      </c>
      <c r="D154" s="1">
        <v>204.01534000000001</v>
      </c>
      <c r="E154" s="1" t="s">
        <v>8</v>
      </c>
      <c r="F154" s="103"/>
      <c r="G154" s="48">
        <f t="shared" si="5"/>
        <v>2.2642458075757743E-3</v>
      </c>
      <c r="H154" s="1" t="str">
        <f t="shared" si="6"/>
        <v>Sedang</v>
      </c>
    </row>
    <row r="155" spans="1:8" x14ac:dyDescent="0.25">
      <c r="A155" s="1">
        <v>1545</v>
      </c>
      <c r="B155" s="1" t="s">
        <v>3</v>
      </c>
      <c r="C155" s="1">
        <v>0</v>
      </c>
      <c r="D155" s="1">
        <v>282.70753400000001</v>
      </c>
      <c r="E155" s="1" t="s">
        <v>8</v>
      </c>
      <c r="F155" s="103"/>
      <c r="G155" s="48">
        <f t="shared" si="5"/>
        <v>3.1376040087455468E-3</v>
      </c>
      <c r="H155" s="1" t="str">
        <f t="shared" si="6"/>
        <v>Rendah</v>
      </c>
    </row>
    <row r="156" spans="1:8" x14ac:dyDescent="0.25">
      <c r="A156" s="1">
        <v>1546</v>
      </c>
      <c r="B156" s="1" t="s">
        <v>3</v>
      </c>
      <c r="C156" s="1">
        <v>0</v>
      </c>
      <c r="D156" s="1">
        <v>612.77844300000004</v>
      </c>
      <c r="E156" s="1" t="s">
        <v>8</v>
      </c>
      <c r="F156" s="103"/>
      <c r="G156" s="48">
        <f t="shared" si="5"/>
        <v>6.8008661531802498E-3</v>
      </c>
      <c r="H156" s="1" t="str">
        <f t="shared" si="6"/>
        <v>Tinggi</v>
      </c>
    </row>
    <row r="157" spans="1:8" x14ac:dyDescent="0.25">
      <c r="A157" s="1">
        <v>1547</v>
      </c>
      <c r="B157" s="1" t="s">
        <v>3</v>
      </c>
      <c r="C157" s="1">
        <v>0</v>
      </c>
      <c r="D157" s="1">
        <v>435.380785</v>
      </c>
      <c r="E157" s="1" t="s">
        <v>8</v>
      </c>
      <c r="F157" s="103"/>
      <c r="G157" s="48">
        <f t="shared" si="5"/>
        <v>4.832034282987248E-3</v>
      </c>
      <c r="H157" s="1" t="str">
        <f t="shared" si="6"/>
        <v>Tinggi</v>
      </c>
    </row>
    <row r="158" spans="1:8" x14ac:dyDescent="0.25">
      <c r="A158" s="1">
        <v>1548</v>
      </c>
      <c r="B158" s="1" t="s">
        <v>3</v>
      </c>
      <c r="C158" s="1">
        <v>0</v>
      </c>
      <c r="D158" s="1">
        <v>1051.8040189999999</v>
      </c>
      <c r="E158" s="1" t="s">
        <v>8</v>
      </c>
      <c r="F158" s="103"/>
      <c r="G158" s="48">
        <f t="shared" si="5"/>
        <v>1.1673351819584253E-2</v>
      </c>
      <c r="H158" s="1" t="str">
        <f t="shared" si="6"/>
        <v>Tinggi</v>
      </c>
    </row>
    <row r="159" spans="1:8" x14ac:dyDescent="0.25">
      <c r="A159" s="1">
        <v>1549</v>
      </c>
      <c r="B159" s="1" t="s">
        <v>3</v>
      </c>
      <c r="C159" s="1">
        <v>0</v>
      </c>
      <c r="D159" s="1">
        <v>254.911674</v>
      </c>
      <c r="E159" s="1" t="s">
        <v>8</v>
      </c>
      <c r="F159" s="103"/>
      <c r="G159" s="48">
        <f t="shared" si="5"/>
        <v>2.8291141693395339E-3</v>
      </c>
      <c r="H159" s="1" t="str">
        <f t="shared" si="6"/>
        <v>Sedang</v>
      </c>
    </row>
    <row r="160" spans="1:8" x14ac:dyDescent="0.25">
      <c r="A160" s="1">
        <v>1550</v>
      </c>
      <c r="B160" s="1" t="s">
        <v>3</v>
      </c>
      <c r="C160" s="1">
        <v>0</v>
      </c>
      <c r="D160" s="1">
        <v>115.486622</v>
      </c>
      <c r="E160" s="1" t="s">
        <v>8</v>
      </c>
      <c r="F160" s="103"/>
      <c r="G160" s="48">
        <f t="shared" si="5"/>
        <v>1.2817178340343829E-3</v>
      </c>
      <c r="H160" s="1" t="str">
        <f t="shared" si="6"/>
        <v>Rendah</v>
      </c>
    </row>
    <row r="161" spans="1:8" x14ac:dyDescent="0.25">
      <c r="A161" s="1">
        <v>1551</v>
      </c>
      <c r="B161" s="1" t="s">
        <v>3</v>
      </c>
      <c r="C161" s="1">
        <v>0</v>
      </c>
      <c r="D161" s="1">
        <v>416.95206899999999</v>
      </c>
      <c r="E161" s="1" t="s">
        <v>8</v>
      </c>
      <c r="F161" s="103"/>
      <c r="G161" s="48">
        <f t="shared" si="5"/>
        <v>4.6275048444557893E-3</v>
      </c>
      <c r="H161" s="1" t="str">
        <f t="shared" si="6"/>
        <v>Tinggi</v>
      </c>
    </row>
    <row r="162" spans="1:8" x14ac:dyDescent="0.25">
      <c r="A162" s="1">
        <v>1552</v>
      </c>
      <c r="B162" s="1" t="s">
        <v>3</v>
      </c>
      <c r="C162" s="1">
        <v>0</v>
      </c>
      <c r="D162" s="1">
        <v>125.70589699999999</v>
      </c>
      <c r="E162" s="1" t="s">
        <v>8</v>
      </c>
      <c r="F162" s="103"/>
      <c r="G162" s="48">
        <f t="shared" si="5"/>
        <v>1.3951355337780095E-3</v>
      </c>
      <c r="H162" s="1" t="str">
        <f t="shared" si="6"/>
        <v>Rendah</v>
      </c>
    </row>
    <row r="163" spans="1:8" x14ac:dyDescent="0.25">
      <c r="A163" s="1">
        <v>1553</v>
      </c>
      <c r="B163" s="1" t="s">
        <v>3</v>
      </c>
      <c r="C163" s="1">
        <v>0</v>
      </c>
      <c r="D163" s="1">
        <v>210.795042</v>
      </c>
      <c r="E163" s="1" t="s">
        <v>8</v>
      </c>
      <c r="F163" s="103"/>
      <c r="G163" s="48">
        <f t="shared" si="5"/>
        <v>2.3394897173235076E-3</v>
      </c>
      <c r="H163" s="1" t="str">
        <f t="shared" si="6"/>
        <v>Sedang</v>
      </c>
    </row>
    <row r="164" spans="1:8" x14ac:dyDescent="0.25">
      <c r="A164" s="1">
        <v>1554</v>
      </c>
      <c r="B164" s="1" t="s">
        <v>3</v>
      </c>
      <c r="C164" s="1">
        <v>0</v>
      </c>
      <c r="D164" s="1">
        <v>1117.766572</v>
      </c>
      <c r="E164" s="1" t="s">
        <v>8</v>
      </c>
      <c r="F164" s="103"/>
      <c r="G164" s="48">
        <f t="shared" si="5"/>
        <v>1.2405431250901745E-2</v>
      </c>
      <c r="H164" s="1" t="str">
        <f t="shared" si="6"/>
        <v>Tinggi</v>
      </c>
    </row>
    <row r="165" spans="1:8" x14ac:dyDescent="0.25">
      <c r="A165" s="43">
        <v>1555</v>
      </c>
      <c r="B165" s="1" t="s">
        <v>3</v>
      </c>
      <c r="C165" s="1">
        <v>0</v>
      </c>
      <c r="D165" s="1">
        <v>995.70651699999996</v>
      </c>
      <c r="E165" s="1" t="s">
        <v>8</v>
      </c>
      <c r="F165" s="104">
        <v>17715</v>
      </c>
      <c r="G165" s="48">
        <f>D165/F$165</f>
        <v>5.6206972452723679E-2</v>
      </c>
      <c r="H165" s="1" t="str">
        <f t="shared" si="6"/>
        <v>Tinggi</v>
      </c>
    </row>
    <row r="166" spans="1:8" x14ac:dyDescent="0.25">
      <c r="A166" s="43">
        <v>1556</v>
      </c>
      <c r="B166" s="1" t="s">
        <v>3</v>
      </c>
      <c r="C166" s="1">
        <v>0</v>
      </c>
      <c r="D166" s="1">
        <v>336.74462499999998</v>
      </c>
      <c r="E166" s="1" t="s">
        <v>8</v>
      </c>
      <c r="F166" s="104"/>
      <c r="G166" s="48">
        <f t="shared" ref="G166:G214" si="7">D166/F$165</f>
        <v>1.9009010725373976E-2</v>
      </c>
      <c r="H166" s="1" t="str">
        <f t="shared" si="6"/>
        <v>Tinggi</v>
      </c>
    </row>
    <row r="167" spans="1:8" x14ac:dyDescent="0.25">
      <c r="A167" s="43">
        <v>1557</v>
      </c>
      <c r="B167" s="1" t="s">
        <v>3</v>
      </c>
      <c r="C167" s="1">
        <v>0</v>
      </c>
      <c r="D167" s="1">
        <v>252.92074299999999</v>
      </c>
      <c r="E167" s="1" t="s">
        <v>8</v>
      </c>
      <c r="F167" s="104"/>
      <c r="G167" s="48">
        <f t="shared" si="7"/>
        <v>1.4277208185153824E-2</v>
      </c>
      <c r="H167" s="1" t="str">
        <f t="shared" si="6"/>
        <v>Tinggi</v>
      </c>
    </row>
    <row r="168" spans="1:8" x14ac:dyDescent="0.25">
      <c r="A168" s="43">
        <v>1558</v>
      </c>
      <c r="B168" s="1" t="s">
        <v>3</v>
      </c>
      <c r="C168" s="1">
        <v>0</v>
      </c>
      <c r="D168" s="1">
        <v>268.76313800000003</v>
      </c>
      <c r="E168" s="1" t="s">
        <v>8</v>
      </c>
      <c r="F168" s="104"/>
      <c r="G168" s="48">
        <f t="shared" si="7"/>
        <v>1.5171500874964721E-2</v>
      </c>
      <c r="H168" s="1" t="str">
        <f t="shared" si="6"/>
        <v>Tinggi</v>
      </c>
    </row>
    <row r="169" spans="1:8" x14ac:dyDescent="0.25">
      <c r="A169" s="43">
        <v>1559</v>
      </c>
      <c r="B169" s="1" t="s">
        <v>3</v>
      </c>
      <c r="C169" s="1">
        <v>0</v>
      </c>
      <c r="D169" s="1">
        <v>1286.9260870000001</v>
      </c>
      <c r="E169" s="1" t="s">
        <v>8</v>
      </c>
      <c r="F169" s="104"/>
      <c r="G169" s="48">
        <f t="shared" si="7"/>
        <v>7.2646124019192779E-2</v>
      </c>
      <c r="H169" s="1" t="str">
        <f t="shared" si="6"/>
        <v>Tinggi</v>
      </c>
    </row>
    <row r="170" spans="1:8" x14ac:dyDescent="0.25">
      <c r="A170" s="43">
        <v>1560</v>
      </c>
      <c r="B170" s="1" t="s">
        <v>3</v>
      </c>
      <c r="C170" s="1">
        <v>0</v>
      </c>
      <c r="D170" s="1">
        <v>138.12401600000001</v>
      </c>
      <c r="E170" s="1" t="s">
        <v>8</v>
      </c>
      <c r="F170" s="104"/>
      <c r="G170" s="48">
        <f t="shared" si="7"/>
        <v>7.7970090883432127E-3</v>
      </c>
      <c r="H170" s="1" t="str">
        <f t="shared" si="6"/>
        <v>Tinggi</v>
      </c>
    </row>
    <row r="171" spans="1:8" x14ac:dyDescent="0.25">
      <c r="A171" s="43">
        <v>1561</v>
      </c>
      <c r="B171" s="1" t="s">
        <v>3</v>
      </c>
      <c r="C171" s="1">
        <v>0</v>
      </c>
      <c r="D171" s="1">
        <v>141.65854899999999</v>
      </c>
      <c r="E171" s="1" t="s">
        <v>8</v>
      </c>
      <c r="F171" s="104"/>
      <c r="G171" s="48">
        <f t="shared" si="7"/>
        <v>7.9965311318092001E-3</v>
      </c>
      <c r="H171" s="1" t="str">
        <f t="shared" si="6"/>
        <v>Tinggi</v>
      </c>
    </row>
    <row r="172" spans="1:8" x14ac:dyDescent="0.25">
      <c r="A172" s="43">
        <v>1562</v>
      </c>
      <c r="B172" s="1" t="s">
        <v>3</v>
      </c>
      <c r="C172" s="1">
        <v>0</v>
      </c>
      <c r="D172" s="1">
        <v>422.81303100000002</v>
      </c>
      <c r="E172" s="1" t="s">
        <v>8</v>
      </c>
      <c r="F172" s="104"/>
      <c r="G172" s="48">
        <f t="shared" si="7"/>
        <v>2.386751515664691E-2</v>
      </c>
      <c r="H172" s="1" t="str">
        <f t="shared" si="6"/>
        <v>Tinggi</v>
      </c>
    </row>
    <row r="173" spans="1:8" x14ac:dyDescent="0.25">
      <c r="A173" s="43">
        <v>1563</v>
      </c>
      <c r="B173" s="1" t="s">
        <v>3</v>
      </c>
      <c r="C173" s="1">
        <v>0</v>
      </c>
      <c r="D173" s="1">
        <v>106.00012099999999</v>
      </c>
      <c r="E173" s="1" t="s">
        <v>8</v>
      </c>
      <c r="F173" s="104"/>
      <c r="G173" s="48">
        <f t="shared" si="7"/>
        <v>5.9836365227208576E-3</v>
      </c>
      <c r="H173" s="1" t="str">
        <f t="shared" si="6"/>
        <v>Tinggi</v>
      </c>
    </row>
    <row r="174" spans="1:8" x14ac:dyDescent="0.25">
      <c r="A174" s="43">
        <v>1564</v>
      </c>
      <c r="B174" s="1" t="s">
        <v>3</v>
      </c>
      <c r="C174" s="1">
        <v>0</v>
      </c>
      <c r="D174" s="1">
        <v>245.348693</v>
      </c>
      <c r="E174" s="1" t="s">
        <v>8</v>
      </c>
      <c r="F174" s="104"/>
      <c r="G174" s="48">
        <f t="shared" si="7"/>
        <v>1.3849770985040926E-2</v>
      </c>
      <c r="H174" s="1" t="str">
        <f t="shared" si="6"/>
        <v>Tinggi</v>
      </c>
    </row>
    <row r="175" spans="1:8" x14ac:dyDescent="0.25">
      <c r="A175" s="43">
        <v>1565</v>
      </c>
      <c r="B175" s="1" t="s">
        <v>3</v>
      </c>
      <c r="C175" s="1">
        <v>0</v>
      </c>
      <c r="D175" s="1">
        <v>157.744474</v>
      </c>
      <c r="E175" s="1" t="s">
        <v>8</v>
      </c>
      <c r="F175" s="104"/>
      <c r="G175" s="48">
        <f t="shared" si="7"/>
        <v>8.9045709285915896E-3</v>
      </c>
      <c r="H175" s="1" t="str">
        <f t="shared" si="6"/>
        <v>Tinggi</v>
      </c>
    </row>
    <row r="176" spans="1:8" x14ac:dyDescent="0.25">
      <c r="A176" s="43">
        <v>1569</v>
      </c>
      <c r="B176" s="1" t="s">
        <v>3</v>
      </c>
      <c r="C176" s="1">
        <v>0</v>
      </c>
      <c r="D176" s="1">
        <v>449.61447500000003</v>
      </c>
      <c r="E176" s="1" t="s">
        <v>8</v>
      </c>
      <c r="F176" s="104"/>
      <c r="G176" s="48">
        <f t="shared" si="7"/>
        <v>2.5380438893593003E-2</v>
      </c>
      <c r="H176" s="1" t="str">
        <f t="shared" si="6"/>
        <v>Tinggi</v>
      </c>
    </row>
    <row r="177" spans="1:8" x14ac:dyDescent="0.25">
      <c r="A177" s="43">
        <v>1570</v>
      </c>
      <c r="B177" s="1" t="s">
        <v>3</v>
      </c>
      <c r="C177" s="1">
        <v>0</v>
      </c>
      <c r="D177" s="1">
        <v>241.122514</v>
      </c>
      <c r="E177" s="1" t="s">
        <v>8</v>
      </c>
      <c r="F177" s="104"/>
      <c r="G177" s="48">
        <f t="shared" si="7"/>
        <v>1.3611205983629693E-2</v>
      </c>
      <c r="H177" s="1" t="str">
        <f t="shared" si="6"/>
        <v>Tinggi</v>
      </c>
    </row>
    <row r="178" spans="1:8" x14ac:dyDescent="0.25">
      <c r="A178" s="43">
        <v>1571</v>
      </c>
      <c r="B178" s="1" t="s">
        <v>3</v>
      </c>
      <c r="C178" s="1">
        <v>0</v>
      </c>
      <c r="D178" s="1">
        <v>90.703935999999999</v>
      </c>
      <c r="E178" s="1" t="s">
        <v>8</v>
      </c>
      <c r="F178" s="104"/>
      <c r="G178" s="48">
        <f t="shared" si="7"/>
        <v>5.1201770251199548E-3</v>
      </c>
      <c r="H178" s="1" t="str">
        <f t="shared" si="6"/>
        <v>Tinggi</v>
      </c>
    </row>
    <row r="179" spans="1:8" x14ac:dyDescent="0.25">
      <c r="A179" s="43">
        <v>1572</v>
      </c>
      <c r="B179" s="1" t="s">
        <v>3</v>
      </c>
      <c r="C179" s="1">
        <v>0</v>
      </c>
      <c r="D179" s="1">
        <v>152.971734</v>
      </c>
      <c r="E179" s="1" t="s">
        <v>8</v>
      </c>
      <c r="F179" s="104"/>
      <c r="G179" s="48">
        <f t="shared" si="7"/>
        <v>8.6351529212531745E-3</v>
      </c>
      <c r="H179" s="1" t="str">
        <f t="shared" si="6"/>
        <v>Tinggi</v>
      </c>
    </row>
    <row r="180" spans="1:8" x14ac:dyDescent="0.25">
      <c r="A180" s="43">
        <v>1573</v>
      </c>
      <c r="B180" s="1" t="s">
        <v>3</v>
      </c>
      <c r="C180" s="1">
        <v>0</v>
      </c>
      <c r="D180" s="1">
        <v>539.96532500000001</v>
      </c>
      <c r="E180" s="1" t="s">
        <v>8</v>
      </c>
      <c r="F180" s="104"/>
      <c r="G180" s="48">
        <f t="shared" si="7"/>
        <v>3.0480684448207732E-2</v>
      </c>
      <c r="H180" s="1" t="str">
        <f t="shared" si="6"/>
        <v>Tinggi</v>
      </c>
    </row>
    <row r="181" spans="1:8" x14ac:dyDescent="0.25">
      <c r="A181" s="43">
        <v>1574</v>
      </c>
      <c r="B181" s="1" t="s">
        <v>3</v>
      </c>
      <c r="C181" s="1">
        <v>0</v>
      </c>
      <c r="D181" s="1">
        <v>111.024046</v>
      </c>
      <c r="E181" s="1" t="s">
        <v>8</v>
      </c>
      <c r="F181" s="104"/>
      <c r="G181" s="48">
        <f t="shared" si="7"/>
        <v>6.2672337567033585E-3</v>
      </c>
      <c r="H181" s="1" t="str">
        <f t="shared" si="6"/>
        <v>Tinggi</v>
      </c>
    </row>
    <row r="182" spans="1:8" x14ac:dyDescent="0.25">
      <c r="A182" s="43">
        <v>1575</v>
      </c>
      <c r="B182" s="1" t="s">
        <v>3</v>
      </c>
      <c r="C182" s="1">
        <v>0</v>
      </c>
      <c r="D182" s="1">
        <v>117.55735900000001</v>
      </c>
      <c r="E182" s="1" t="s">
        <v>8</v>
      </c>
      <c r="F182" s="104"/>
      <c r="G182" s="48">
        <f t="shared" si="7"/>
        <v>6.6360349421394306E-3</v>
      </c>
      <c r="H182" s="1" t="str">
        <f t="shared" si="6"/>
        <v>Tinggi</v>
      </c>
    </row>
    <row r="183" spans="1:8" x14ac:dyDescent="0.25">
      <c r="A183" s="43">
        <v>1576</v>
      </c>
      <c r="B183" s="1" t="s">
        <v>3</v>
      </c>
      <c r="C183" s="1">
        <v>0</v>
      </c>
      <c r="D183" s="1">
        <v>161.81147999999999</v>
      </c>
      <c r="E183" s="1" t="s">
        <v>8</v>
      </c>
      <c r="F183" s="104"/>
      <c r="G183" s="48">
        <f t="shared" si="7"/>
        <v>9.1341507197290426E-3</v>
      </c>
      <c r="H183" s="1" t="str">
        <f t="shared" si="6"/>
        <v>Tinggi</v>
      </c>
    </row>
    <row r="184" spans="1:8" x14ac:dyDescent="0.25">
      <c r="A184" s="43">
        <v>1577</v>
      </c>
      <c r="B184" s="1" t="s">
        <v>3</v>
      </c>
      <c r="C184" s="1">
        <v>0</v>
      </c>
      <c r="D184" s="1">
        <v>32.294530999999999</v>
      </c>
      <c r="E184" s="1" t="s">
        <v>8</v>
      </c>
      <c r="F184" s="104"/>
      <c r="G184" s="48">
        <f t="shared" si="7"/>
        <v>1.823004854642958E-3</v>
      </c>
      <c r="H184" s="1" t="str">
        <f t="shared" si="6"/>
        <v>Sedang</v>
      </c>
    </row>
    <row r="185" spans="1:8" x14ac:dyDescent="0.25">
      <c r="A185" s="43">
        <v>1578</v>
      </c>
      <c r="B185" s="1" t="s">
        <v>3</v>
      </c>
      <c r="C185" s="1">
        <v>0</v>
      </c>
      <c r="D185" s="1">
        <v>64.544259999999994</v>
      </c>
      <c r="E185" s="1" t="s">
        <v>8</v>
      </c>
      <c r="F185" s="104"/>
      <c r="G185" s="48">
        <f t="shared" si="7"/>
        <v>3.6434806661021731E-3</v>
      </c>
      <c r="H185" s="1" t="str">
        <f t="shared" si="6"/>
        <v>Tinggi</v>
      </c>
    </row>
    <row r="186" spans="1:8" x14ac:dyDescent="0.25">
      <c r="A186" s="43">
        <v>1579</v>
      </c>
      <c r="B186" s="1" t="s">
        <v>3</v>
      </c>
      <c r="C186" s="1">
        <v>0</v>
      </c>
      <c r="D186" s="1">
        <v>95.407546999999994</v>
      </c>
      <c r="E186" s="1" t="s">
        <v>8</v>
      </c>
      <c r="F186" s="104"/>
      <c r="G186" s="48">
        <f t="shared" si="7"/>
        <v>5.3856927462602308E-3</v>
      </c>
      <c r="H186" s="1" t="str">
        <f t="shared" si="6"/>
        <v>Tinggi</v>
      </c>
    </row>
    <row r="187" spans="1:8" x14ac:dyDescent="0.25">
      <c r="A187" s="43">
        <v>1580</v>
      </c>
      <c r="B187" s="1" t="s">
        <v>3</v>
      </c>
      <c r="C187" s="1">
        <v>0</v>
      </c>
      <c r="D187" s="1">
        <v>180.349403</v>
      </c>
      <c r="E187" s="1" t="s">
        <v>8</v>
      </c>
      <c r="F187" s="104"/>
      <c r="G187" s="48">
        <f t="shared" si="7"/>
        <v>1.0180604177250916E-2</v>
      </c>
      <c r="H187" s="1" t="str">
        <f t="shared" si="6"/>
        <v>Tinggi</v>
      </c>
    </row>
    <row r="188" spans="1:8" x14ac:dyDescent="0.25">
      <c r="A188" s="43">
        <v>1581</v>
      </c>
      <c r="B188" s="1" t="s">
        <v>3</v>
      </c>
      <c r="C188" s="1">
        <v>0</v>
      </c>
      <c r="D188" s="1">
        <v>233.018123</v>
      </c>
      <c r="E188" s="1" t="s">
        <v>8</v>
      </c>
      <c r="F188" s="104"/>
      <c r="G188" s="48">
        <f t="shared" si="7"/>
        <v>1.3153718487157776E-2</v>
      </c>
      <c r="H188" s="1" t="str">
        <f t="shared" si="6"/>
        <v>Tinggi</v>
      </c>
    </row>
    <row r="189" spans="1:8" x14ac:dyDescent="0.25">
      <c r="A189" s="43">
        <v>1582</v>
      </c>
      <c r="B189" s="1" t="s">
        <v>3</v>
      </c>
      <c r="C189" s="1">
        <v>0</v>
      </c>
      <c r="D189" s="1">
        <v>312.52066400000001</v>
      </c>
      <c r="E189" s="1" t="s">
        <v>8</v>
      </c>
      <c r="F189" s="104"/>
      <c r="G189" s="48">
        <f t="shared" si="7"/>
        <v>1.7641584194185718E-2</v>
      </c>
      <c r="H189" s="1" t="str">
        <f t="shared" si="6"/>
        <v>Tinggi</v>
      </c>
    </row>
    <row r="190" spans="1:8" x14ac:dyDescent="0.25">
      <c r="A190" s="43">
        <v>1583</v>
      </c>
      <c r="B190" s="1" t="s">
        <v>3</v>
      </c>
      <c r="C190" s="1">
        <v>0</v>
      </c>
      <c r="D190" s="1">
        <v>512.61320699999999</v>
      </c>
      <c r="E190" s="1" t="s">
        <v>8</v>
      </c>
      <c r="F190" s="104"/>
      <c r="G190" s="48">
        <f t="shared" si="7"/>
        <v>2.893667552921253E-2</v>
      </c>
      <c r="H190" s="1" t="str">
        <f t="shared" si="6"/>
        <v>Tinggi</v>
      </c>
    </row>
    <row r="191" spans="1:8" x14ac:dyDescent="0.25">
      <c r="A191" s="43">
        <v>1584</v>
      </c>
      <c r="B191" s="1" t="s">
        <v>3</v>
      </c>
      <c r="C191" s="1">
        <v>0</v>
      </c>
      <c r="D191" s="1">
        <v>675.14515100000006</v>
      </c>
      <c r="E191" s="1" t="s">
        <v>8</v>
      </c>
      <c r="F191" s="104"/>
      <c r="G191" s="48">
        <f t="shared" si="7"/>
        <v>3.8111495963872428E-2</v>
      </c>
      <c r="H191" s="1" t="str">
        <f t="shared" si="6"/>
        <v>Tinggi</v>
      </c>
    </row>
    <row r="192" spans="1:8" x14ac:dyDescent="0.25">
      <c r="A192" s="43">
        <v>1585</v>
      </c>
      <c r="B192" s="1" t="s">
        <v>3</v>
      </c>
      <c r="C192" s="1">
        <v>0</v>
      </c>
      <c r="D192" s="1">
        <v>326.761616</v>
      </c>
      <c r="E192" s="1" t="s">
        <v>8</v>
      </c>
      <c r="F192" s="104"/>
      <c r="G192" s="48">
        <f t="shared" si="7"/>
        <v>1.8445476488851257E-2</v>
      </c>
      <c r="H192" s="1" t="str">
        <f t="shared" si="6"/>
        <v>Tinggi</v>
      </c>
    </row>
    <row r="193" spans="1:8" x14ac:dyDescent="0.25">
      <c r="A193" s="43">
        <v>1586</v>
      </c>
      <c r="B193" s="1" t="s">
        <v>3</v>
      </c>
      <c r="C193" s="1">
        <v>0</v>
      </c>
      <c r="D193" s="1">
        <v>133.44595699999999</v>
      </c>
      <c r="E193" s="1" t="s">
        <v>8</v>
      </c>
      <c r="F193" s="104"/>
      <c r="G193" s="48">
        <f t="shared" si="7"/>
        <v>7.5329357606548119E-3</v>
      </c>
      <c r="H193" s="1" t="str">
        <f t="shared" si="6"/>
        <v>Tinggi</v>
      </c>
    </row>
    <row r="194" spans="1:8" x14ac:dyDescent="0.25">
      <c r="A194" s="43">
        <v>1587</v>
      </c>
      <c r="B194" s="1" t="s">
        <v>3</v>
      </c>
      <c r="C194" s="1">
        <v>0</v>
      </c>
      <c r="D194" s="1">
        <v>139.62561500000001</v>
      </c>
      <c r="E194" s="1" t="s">
        <v>8</v>
      </c>
      <c r="F194" s="104"/>
      <c r="G194" s="48">
        <f t="shared" si="7"/>
        <v>7.881773355913068E-3</v>
      </c>
      <c r="H194" s="1" t="str">
        <f t="shared" si="6"/>
        <v>Tinggi</v>
      </c>
    </row>
    <row r="195" spans="1:8" x14ac:dyDescent="0.25">
      <c r="A195" s="43">
        <v>1589</v>
      </c>
      <c r="B195" s="1" t="s">
        <v>3</v>
      </c>
      <c r="C195" s="1">
        <v>0</v>
      </c>
      <c r="D195" s="1">
        <v>145.30333999999999</v>
      </c>
      <c r="E195" s="1" t="s">
        <v>8</v>
      </c>
      <c r="F195" s="104"/>
      <c r="G195" s="48">
        <f t="shared" si="7"/>
        <v>8.202277166243296E-3</v>
      </c>
      <c r="H195" s="1" t="str">
        <f t="shared" si="6"/>
        <v>Tinggi</v>
      </c>
    </row>
    <row r="196" spans="1:8" x14ac:dyDescent="0.25">
      <c r="A196" s="43">
        <v>1590</v>
      </c>
      <c r="B196" s="1" t="s">
        <v>3</v>
      </c>
      <c r="C196" s="1">
        <v>0</v>
      </c>
      <c r="D196" s="1">
        <v>167.624663</v>
      </c>
      <c r="E196" s="1" t="s">
        <v>8</v>
      </c>
      <c r="F196" s="104"/>
      <c r="G196" s="48">
        <f t="shared" si="7"/>
        <v>9.4623010443127299E-3</v>
      </c>
      <c r="H196" s="1" t="str">
        <f t="shared" si="6"/>
        <v>Tinggi</v>
      </c>
    </row>
    <row r="197" spans="1:8" x14ac:dyDescent="0.25">
      <c r="A197" s="43">
        <v>1592</v>
      </c>
      <c r="B197" s="1" t="s">
        <v>3</v>
      </c>
      <c r="C197" s="1">
        <v>0</v>
      </c>
      <c r="D197" s="1">
        <v>265.965754</v>
      </c>
      <c r="E197" s="1" t="s">
        <v>8</v>
      </c>
      <c r="F197" s="104"/>
      <c r="G197" s="48">
        <f t="shared" si="7"/>
        <v>1.5013590403612758E-2</v>
      </c>
      <c r="H197" s="1" t="str">
        <f t="shared" si="6"/>
        <v>Tinggi</v>
      </c>
    </row>
    <row r="198" spans="1:8" x14ac:dyDescent="0.25">
      <c r="A198" s="43">
        <v>1593</v>
      </c>
      <c r="B198" s="1" t="s">
        <v>3</v>
      </c>
      <c r="C198" s="1">
        <v>0</v>
      </c>
      <c r="D198" s="1">
        <v>79.851208</v>
      </c>
      <c r="E198" s="1" t="s">
        <v>8</v>
      </c>
      <c r="F198" s="104"/>
      <c r="G198" s="48">
        <f t="shared" si="7"/>
        <v>4.5075477279141966E-3</v>
      </c>
      <c r="H198" s="1" t="str">
        <f t="shared" si="6"/>
        <v>Tinggi</v>
      </c>
    </row>
    <row r="199" spans="1:8" x14ac:dyDescent="0.25">
      <c r="A199" s="43">
        <v>1594</v>
      </c>
      <c r="B199" s="1" t="s">
        <v>3</v>
      </c>
      <c r="C199" s="1">
        <v>0</v>
      </c>
      <c r="D199" s="1">
        <v>289.92194699999999</v>
      </c>
      <c r="E199" s="1" t="s">
        <v>8</v>
      </c>
      <c r="F199" s="104"/>
      <c r="G199" s="48">
        <f t="shared" si="7"/>
        <v>1.6365901608806094E-2</v>
      </c>
      <c r="H199" s="1" t="str">
        <f t="shared" ref="H199:H262" si="8">IF(G199&gt;0.0032,"Tinggi",IF(AND(G199&gt;0.0016,G199&lt;0.0031),"Sedang",IF(AND(G199&gt;0,G199&lt;0.0015),"Rendah","Rendah")))</f>
        <v>Tinggi</v>
      </c>
    </row>
    <row r="200" spans="1:8" x14ac:dyDescent="0.25">
      <c r="A200" s="43">
        <v>1595</v>
      </c>
      <c r="B200" s="1" t="s">
        <v>3</v>
      </c>
      <c r="C200" s="1">
        <v>0</v>
      </c>
      <c r="D200" s="1">
        <v>59.303758000000002</v>
      </c>
      <c r="E200" s="1" t="s">
        <v>8</v>
      </c>
      <c r="F200" s="104"/>
      <c r="G200" s="48">
        <f t="shared" si="7"/>
        <v>3.3476578041208016E-3</v>
      </c>
      <c r="H200" s="1" t="str">
        <f t="shared" si="8"/>
        <v>Tinggi</v>
      </c>
    </row>
    <row r="201" spans="1:8" x14ac:dyDescent="0.25">
      <c r="A201" s="43">
        <v>1596</v>
      </c>
      <c r="B201" s="1" t="s">
        <v>3</v>
      </c>
      <c r="C201" s="1">
        <v>0</v>
      </c>
      <c r="D201" s="1">
        <v>181.294465</v>
      </c>
      <c r="E201" s="1" t="s">
        <v>8</v>
      </c>
      <c r="F201" s="104"/>
      <c r="G201" s="48">
        <f t="shared" si="7"/>
        <v>1.0233952300310472E-2</v>
      </c>
      <c r="H201" s="1" t="str">
        <f t="shared" si="8"/>
        <v>Tinggi</v>
      </c>
    </row>
    <row r="202" spans="1:8" x14ac:dyDescent="0.25">
      <c r="A202" s="43">
        <v>1598</v>
      </c>
      <c r="B202" s="1" t="s">
        <v>3</v>
      </c>
      <c r="C202" s="1">
        <v>0</v>
      </c>
      <c r="D202" s="1">
        <v>371.52545800000001</v>
      </c>
      <c r="E202" s="1" t="s">
        <v>8</v>
      </c>
      <c r="F202" s="104"/>
      <c r="G202" s="48">
        <f t="shared" si="7"/>
        <v>2.0972365678803274E-2</v>
      </c>
      <c r="H202" s="1" t="str">
        <f t="shared" si="8"/>
        <v>Tinggi</v>
      </c>
    </row>
    <row r="203" spans="1:8" x14ac:dyDescent="0.25">
      <c r="A203" s="43">
        <v>1599</v>
      </c>
      <c r="B203" s="1" t="s">
        <v>3</v>
      </c>
      <c r="C203" s="1">
        <v>0</v>
      </c>
      <c r="D203" s="1">
        <v>396.91499599999997</v>
      </c>
      <c r="E203" s="1" t="s">
        <v>8</v>
      </c>
      <c r="F203" s="104"/>
      <c r="G203" s="48">
        <f t="shared" si="7"/>
        <v>2.2405588258537959E-2</v>
      </c>
      <c r="H203" s="1" t="str">
        <f t="shared" si="8"/>
        <v>Tinggi</v>
      </c>
    </row>
    <row r="204" spans="1:8" x14ac:dyDescent="0.25">
      <c r="A204" s="43">
        <v>1600</v>
      </c>
      <c r="B204" s="1" t="s">
        <v>3</v>
      </c>
      <c r="C204" s="1">
        <v>0</v>
      </c>
      <c r="D204" s="1">
        <v>367.146232</v>
      </c>
      <c r="E204" s="1" t="s">
        <v>8</v>
      </c>
      <c r="F204" s="104"/>
      <c r="G204" s="48">
        <f t="shared" si="7"/>
        <v>2.0725161275755011E-2</v>
      </c>
      <c r="H204" s="1" t="str">
        <f t="shared" si="8"/>
        <v>Tinggi</v>
      </c>
    </row>
    <row r="205" spans="1:8" x14ac:dyDescent="0.25">
      <c r="A205" s="43">
        <v>1601</v>
      </c>
      <c r="B205" s="1" t="s">
        <v>3</v>
      </c>
      <c r="C205" s="1">
        <v>0</v>
      </c>
      <c r="D205" s="1">
        <v>263.23452300000002</v>
      </c>
      <c r="E205" s="1" t="s">
        <v>8</v>
      </c>
      <c r="F205" s="104"/>
      <c r="G205" s="48">
        <f t="shared" si="7"/>
        <v>1.4859414225232855E-2</v>
      </c>
      <c r="H205" s="1" t="str">
        <f t="shared" si="8"/>
        <v>Tinggi</v>
      </c>
    </row>
    <row r="206" spans="1:8" x14ac:dyDescent="0.25">
      <c r="A206" s="43">
        <v>1602</v>
      </c>
      <c r="B206" s="1" t="s">
        <v>3</v>
      </c>
      <c r="C206" s="1">
        <v>0</v>
      </c>
      <c r="D206" s="1">
        <v>203.58827400000001</v>
      </c>
      <c r="E206" s="1" t="s">
        <v>8</v>
      </c>
      <c r="F206" s="104"/>
      <c r="G206" s="48">
        <f t="shared" si="7"/>
        <v>1.1492423031329383E-2</v>
      </c>
      <c r="H206" s="1" t="str">
        <f t="shared" si="8"/>
        <v>Tinggi</v>
      </c>
    </row>
    <row r="207" spans="1:8" x14ac:dyDescent="0.25">
      <c r="A207" s="43">
        <v>1603</v>
      </c>
      <c r="B207" s="1" t="s">
        <v>3</v>
      </c>
      <c r="C207" s="1">
        <v>0</v>
      </c>
      <c r="D207" s="1">
        <v>210.52209400000001</v>
      </c>
      <c r="E207" s="1" t="s">
        <v>8</v>
      </c>
      <c r="F207" s="104"/>
      <c r="G207" s="48">
        <f t="shared" si="7"/>
        <v>1.1883832571267287E-2</v>
      </c>
      <c r="H207" s="1" t="str">
        <f t="shared" si="8"/>
        <v>Tinggi</v>
      </c>
    </row>
    <row r="208" spans="1:8" x14ac:dyDescent="0.25">
      <c r="A208" s="43">
        <v>1604</v>
      </c>
      <c r="B208" s="1" t="s">
        <v>3</v>
      </c>
      <c r="C208" s="1">
        <v>0</v>
      </c>
      <c r="D208" s="1">
        <v>215.58526599999999</v>
      </c>
      <c r="E208" s="1" t="s">
        <v>8</v>
      </c>
      <c r="F208" s="104"/>
      <c r="G208" s="48">
        <f t="shared" si="7"/>
        <v>1.216964527236805E-2</v>
      </c>
      <c r="H208" s="1" t="str">
        <f t="shared" si="8"/>
        <v>Tinggi</v>
      </c>
    </row>
    <row r="209" spans="1:8" x14ac:dyDescent="0.25">
      <c r="A209" s="43">
        <v>1605</v>
      </c>
      <c r="B209" s="1" t="s">
        <v>3</v>
      </c>
      <c r="C209" s="1">
        <v>0</v>
      </c>
      <c r="D209" s="1">
        <v>186.80076600000001</v>
      </c>
      <c r="E209" s="1" t="s">
        <v>8</v>
      </c>
      <c r="F209" s="104"/>
      <c r="G209" s="48">
        <f t="shared" si="7"/>
        <v>1.0544779339542761E-2</v>
      </c>
      <c r="H209" s="1" t="str">
        <f t="shared" si="8"/>
        <v>Tinggi</v>
      </c>
    </row>
    <row r="210" spans="1:8" x14ac:dyDescent="0.25">
      <c r="A210" s="43">
        <v>1606</v>
      </c>
      <c r="B210" s="1" t="s">
        <v>3</v>
      </c>
      <c r="C210" s="1">
        <v>0</v>
      </c>
      <c r="D210" s="1">
        <v>185.67412899999999</v>
      </c>
      <c r="E210" s="1" t="s">
        <v>8</v>
      </c>
      <c r="F210" s="104"/>
      <c r="G210" s="48">
        <f t="shared" si="7"/>
        <v>1.0481181428168219E-2</v>
      </c>
      <c r="H210" s="1" t="str">
        <f t="shared" si="8"/>
        <v>Tinggi</v>
      </c>
    </row>
    <row r="211" spans="1:8" x14ac:dyDescent="0.25">
      <c r="A211" s="43">
        <v>1607</v>
      </c>
      <c r="B211" s="1" t="s">
        <v>3</v>
      </c>
      <c r="C211" s="1">
        <v>0</v>
      </c>
      <c r="D211" s="1">
        <v>246.78378799999999</v>
      </c>
      <c r="E211" s="1" t="s">
        <v>8</v>
      </c>
      <c r="F211" s="104"/>
      <c r="G211" s="48">
        <f t="shared" si="7"/>
        <v>1.3930781145921535E-2</v>
      </c>
      <c r="H211" s="1" t="str">
        <f t="shared" si="8"/>
        <v>Tinggi</v>
      </c>
    </row>
    <row r="212" spans="1:8" x14ac:dyDescent="0.25">
      <c r="A212" s="43">
        <v>1608</v>
      </c>
      <c r="B212" s="1" t="s">
        <v>3</v>
      </c>
      <c r="C212" s="1">
        <v>0</v>
      </c>
      <c r="D212" s="1">
        <v>190.377565</v>
      </c>
      <c r="E212" s="1" t="s">
        <v>8</v>
      </c>
      <c r="F212" s="104"/>
      <c r="G212" s="48">
        <f t="shared" si="7"/>
        <v>1.0746687270674569E-2</v>
      </c>
      <c r="H212" s="1" t="str">
        <f t="shared" si="8"/>
        <v>Tinggi</v>
      </c>
    </row>
    <row r="213" spans="1:8" x14ac:dyDescent="0.25">
      <c r="A213" s="43">
        <v>1609</v>
      </c>
      <c r="B213" s="1" t="s">
        <v>3</v>
      </c>
      <c r="C213" s="1">
        <v>0</v>
      </c>
      <c r="D213" s="1">
        <v>172.338424</v>
      </c>
      <c r="E213" s="1" t="s">
        <v>8</v>
      </c>
      <c r="F213" s="104"/>
      <c r="G213" s="48">
        <f t="shared" si="7"/>
        <v>9.7283897262207177E-3</v>
      </c>
      <c r="H213" s="1" t="str">
        <f t="shared" si="8"/>
        <v>Tinggi</v>
      </c>
    </row>
    <row r="214" spans="1:8" x14ac:dyDescent="0.25">
      <c r="A214" s="43">
        <v>1610</v>
      </c>
      <c r="B214" s="1" t="s">
        <v>3</v>
      </c>
      <c r="C214" s="1">
        <v>0</v>
      </c>
      <c r="D214" s="1">
        <v>174.97654800000001</v>
      </c>
      <c r="E214" s="1" t="s">
        <v>8</v>
      </c>
      <c r="F214" s="104"/>
      <c r="G214" s="48">
        <f t="shared" si="7"/>
        <v>9.8773100762066055E-3</v>
      </c>
      <c r="H214" s="1" t="str">
        <f t="shared" si="8"/>
        <v>Tinggi</v>
      </c>
    </row>
    <row r="215" spans="1:8" x14ac:dyDescent="0.25">
      <c r="A215" s="1">
        <v>1617</v>
      </c>
      <c r="B215" s="1" t="s">
        <v>3</v>
      </c>
      <c r="C215" s="1">
        <v>0</v>
      </c>
      <c r="D215" s="1">
        <v>186.18822599999999</v>
      </c>
      <c r="E215" s="1" t="s">
        <v>8</v>
      </c>
      <c r="F215" s="94">
        <v>31958</v>
      </c>
      <c r="G215" s="48">
        <f>D215/F$215</f>
        <v>5.826028725201827E-3</v>
      </c>
      <c r="H215" s="1" t="str">
        <f t="shared" si="8"/>
        <v>Tinggi</v>
      </c>
    </row>
    <row r="216" spans="1:8" x14ac:dyDescent="0.25">
      <c r="A216" s="1">
        <v>1618</v>
      </c>
      <c r="B216" s="1" t="s">
        <v>3</v>
      </c>
      <c r="C216" s="1">
        <v>0</v>
      </c>
      <c r="D216" s="1">
        <v>243.469506</v>
      </c>
      <c r="E216" s="1" t="s">
        <v>8</v>
      </c>
      <c r="F216" s="94"/>
      <c r="G216" s="48">
        <f t="shared" ref="G216:G229" si="9">D216/F$215</f>
        <v>7.6184212403779964E-3</v>
      </c>
      <c r="H216" s="1" t="str">
        <f t="shared" si="8"/>
        <v>Tinggi</v>
      </c>
    </row>
    <row r="217" spans="1:8" x14ac:dyDescent="0.25">
      <c r="A217" s="1">
        <v>1619</v>
      </c>
      <c r="B217" s="1" t="s">
        <v>3</v>
      </c>
      <c r="C217" s="1">
        <v>0</v>
      </c>
      <c r="D217" s="1">
        <v>363.46538900000002</v>
      </c>
      <c r="E217" s="1" t="s">
        <v>8</v>
      </c>
      <c r="F217" s="94"/>
      <c r="G217" s="48">
        <f t="shared" si="9"/>
        <v>1.1373220758495527E-2</v>
      </c>
      <c r="H217" s="1" t="str">
        <f t="shared" si="8"/>
        <v>Tinggi</v>
      </c>
    </row>
    <row r="218" spans="1:8" x14ac:dyDescent="0.25">
      <c r="A218" s="1">
        <v>1620</v>
      </c>
      <c r="B218" s="1" t="s">
        <v>3</v>
      </c>
      <c r="C218" s="1">
        <v>0</v>
      </c>
      <c r="D218" s="1">
        <v>87.159165000000002</v>
      </c>
      <c r="E218" s="1" t="s">
        <v>8</v>
      </c>
      <c r="F218" s="94"/>
      <c r="G218" s="48">
        <f t="shared" si="9"/>
        <v>2.7273034920833597E-3</v>
      </c>
      <c r="H218" s="1" t="str">
        <f t="shared" si="8"/>
        <v>Sedang</v>
      </c>
    </row>
    <row r="219" spans="1:8" x14ac:dyDescent="0.25">
      <c r="A219" s="1">
        <v>1621</v>
      </c>
      <c r="B219" s="1" t="s">
        <v>3</v>
      </c>
      <c r="C219" s="1">
        <v>0</v>
      </c>
      <c r="D219" s="1">
        <v>53.158707999999997</v>
      </c>
      <c r="E219" s="1" t="s">
        <v>8</v>
      </c>
      <c r="F219" s="94"/>
      <c r="G219" s="48">
        <f t="shared" si="9"/>
        <v>1.6633928280868639E-3</v>
      </c>
      <c r="H219" s="1" t="str">
        <f t="shared" si="8"/>
        <v>Sedang</v>
      </c>
    </row>
    <row r="220" spans="1:8" x14ac:dyDescent="0.25">
      <c r="A220" s="1">
        <v>1622</v>
      </c>
      <c r="B220" s="1" t="s">
        <v>3</v>
      </c>
      <c r="C220" s="1">
        <v>0</v>
      </c>
      <c r="D220" s="1">
        <v>125.733898</v>
      </c>
      <c r="E220" s="1" t="s">
        <v>8</v>
      </c>
      <c r="F220" s="94"/>
      <c r="G220" s="48">
        <f t="shared" si="9"/>
        <v>3.9343481444395765E-3</v>
      </c>
      <c r="H220" s="1" t="str">
        <f t="shared" si="8"/>
        <v>Tinggi</v>
      </c>
    </row>
    <row r="221" spans="1:8" x14ac:dyDescent="0.25">
      <c r="A221" s="1">
        <v>1623</v>
      </c>
      <c r="B221" s="1" t="s">
        <v>3</v>
      </c>
      <c r="C221" s="1">
        <v>0</v>
      </c>
      <c r="D221" s="1">
        <v>111.08499399999999</v>
      </c>
      <c r="E221" s="1" t="s">
        <v>8</v>
      </c>
      <c r="F221" s="94"/>
      <c r="G221" s="48">
        <f t="shared" si="9"/>
        <v>3.4759682708554976E-3</v>
      </c>
      <c r="H221" s="1" t="str">
        <f t="shared" si="8"/>
        <v>Tinggi</v>
      </c>
    </row>
    <row r="222" spans="1:8" x14ac:dyDescent="0.25">
      <c r="A222" s="1">
        <v>1624</v>
      </c>
      <c r="B222" s="1" t="s">
        <v>3</v>
      </c>
      <c r="C222" s="1">
        <v>0</v>
      </c>
      <c r="D222" s="1">
        <v>484.83589899999998</v>
      </c>
      <c r="E222" s="1" t="s">
        <v>8</v>
      </c>
      <c r="F222" s="94"/>
      <c r="G222" s="48">
        <f t="shared" si="9"/>
        <v>1.517103382564616E-2</v>
      </c>
      <c r="H222" s="1" t="str">
        <f t="shared" si="8"/>
        <v>Tinggi</v>
      </c>
    </row>
    <row r="223" spans="1:8" x14ac:dyDescent="0.25">
      <c r="A223" s="1">
        <v>1625</v>
      </c>
      <c r="B223" s="1" t="s">
        <v>3</v>
      </c>
      <c r="C223" s="1">
        <v>0</v>
      </c>
      <c r="D223" s="1">
        <v>560.23857599999997</v>
      </c>
      <c r="E223" s="1" t="s">
        <v>8</v>
      </c>
      <c r="F223" s="94"/>
      <c r="G223" s="48">
        <f t="shared" si="9"/>
        <v>1.7530464234307527E-2</v>
      </c>
      <c r="H223" s="1" t="str">
        <f t="shared" si="8"/>
        <v>Tinggi</v>
      </c>
    </row>
    <row r="224" spans="1:8" x14ac:dyDescent="0.25">
      <c r="A224" s="1">
        <v>1626</v>
      </c>
      <c r="B224" s="1" t="s">
        <v>3</v>
      </c>
      <c r="C224" s="1">
        <v>0</v>
      </c>
      <c r="D224" s="1">
        <v>1254.8524199999999</v>
      </c>
      <c r="E224" s="1" t="s">
        <v>8</v>
      </c>
      <c r="F224" s="94"/>
      <c r="G224" s="48">
        <f t="shared" si="9"/>
        <v>3.9265674322548343E-2</v>
      </c>
      <c r="H224" s="1" t="str">
        <f t="shared" si="8"/>
        <v>Tinggi</v>
      </c>
    </row>
    <row r="225" spans="1:8" x14ac:dyDescent="0.25">
      <c r="A225" s="1">
        <v>1627</v>
      </c>
      <c r="B225" s="1" t="s">
        <v>3</v>
      </c>
      <c r="C225" s="1">
        <v>0</v>
      </c>
      <c r="D225" s="1">
        <v>54.076382000000002</v>
      </c>
      <c r="E225" s="1" t="s">
        <v>8</v>
      </c>
      <c r="F225" s="94"/>
      <c r="G225" s="48">
        <f t="shared" si="9"/>
        <v>1.6921078290255962E-3</v>
      </c>
      <c r="H225" s="1" t="str">
        <f t="shared" si="8"/>
        <v>Sedang</v>
      </c>
    </row>
    <row r="226" spans="1:8" x14ac:dyDescent="0.25">
      <c r="A226" s="1">
        <v>1628</v>
      </c>
      <c r="B226" s="1" t="s">
        <v>3</v>
      </c>
      <c r="C226" s="1">
        <v>0</v>
      </c>
      <c r="D226" s="1">
        <v>41.899952999999996</v>
      </c>
      <c r="E226" s="1" t="s">
        <v>8</v>
      </c>
      <c r="F226" s="94"/>
      <c r="G226" s="48">
        <f t="shared" si="9"/>
        <v>1.3110943425746291E-3</v>
      </c>
      <c r="H226" s="1" t="str">
        <f t="shared" si="8"/>
        <v>Rendah</v>
      </c>
    </row>
    <row r="227" spans="1:8" x14ac:dyDescent="0.25">
      <c r="A227" s="1">
        <v>1629</v>
      </c>
      <c r="B227" s="1" t="s">
        <v>3</v>
      </c>
      <c r="C227" s="1">
        <v>0</v>
      </c>
      <c r="D227" s="1">
        <v>133.581941</v>
      </c>
      <c r="E227" s="1" t="s">
        <v>8</v>
      </c>
      <c r="F227" s="94"/>
      <c r="G227" s="48">
        <f t="shared" si="9"/>
        <v>4.1799218036172479E-3</v>
      </c>
      <c r="H227" s="1" t="str">
        <f t="shared" si="8"/>
        <v>Tinggi</v>
      </c>
    </row>
    <row r="228" spans="1:8" x14ac:dyDescent="0.25">
      <c r="A228" s="1">
        <v>1630</v>
      </c>
      <c r="B228" s="1" t="s">
        <v>3</v>
      </c>
      <c r="C228" s="1">
        <v>0</v>
      </c>
      <c r="D228" s="1">
        <v>135.362684</v>
      </c>
      <c r="E228" s="1" t="s">
        <v>8</v>
      </c>
      <c r="F228" s="94"/>
      <c r="G228" s="48">
        <f t="shared" si="9"/>
        <v>4.2356431566430942E-3</v>
      </c>
      <c r="H228" s="1" t="str">
        <f t="shared" si="8"/>
        <v>Tinggi</v>
      </c>
    </row>
    <row r="229" spans="1:8" x14ac:dyDescent="0.25">
      <c r="A229" s="1">
        <v>1631</v>
      </c>
      <c r="B229" s="1" t="s">
        <v>3</v>
      </c>
      <c r="C229" s="1">
        <v>0</v>
      </c>
      <c r="D229" s="1">
        <v>283.464021</v>
      </c>
      <c r="E229" s="1" t="s">
        <v>8</v>
      </c>
      <c r="F229" s="94"/>
      <c r="G229" s="48">
        <f t="shared" si="9"/>
        <v>8.8698923900118899E-3</v>
      </c>
      <c r="H229" s="1" t="str">
        <f t="shared" si="8"/>
        <v>Tinggi</v>
      </c>
    </row>
    <row r="230" spans="1:8" x14ac:dyDescent="0.25">
      <c r="A230" s="43">
        <v>1632</v>
      </c>
      <c r="B230" s="43" t="s">
        <v>3</v>
      </c>
      <c r="C230" s="43">
        <v>0</v>
      </c>
      <c r="D230" s="43">
        <v>429.39653199999998</v>
      </c>
      <c r="E230" s="43" t="s">
        <v>8</v>
      </c>
      <c r="F230" s="105">
        <v>8938</v>
      </c>
      <c r="G230" s="48">
        <f>D230/F$230</f>
        <v>4.8041679570373683E-2</v>
      </c>
      <c r="H230" s="1" t="str">
        <f t="shared" si="8"/>
        <v>Tinggi</v>
      </c>
    </row>
    <row r="231" spans="1:8" x14ac:dyDescent="0.25">
      <c r="A231" s="43">
        <v>1633</v>
      </c>
      <c r="B231" s="43" t="s">
        <v>3</v>
      </c>
      <c r="C231" s="43">
        <v>0</v>
      </c>
      <c r="D231" s="43">
        <v>269.74740300000002</v>
      </c>
      <c r="E231" s="43" t="s">
        <v>8</v>
      </c>
      <c r="F231" s="105"/>
      <c r="G231" s="48">
        <f t="shared" ref="G231:G253" si="10">D231/F$230</f>
        <v>3.0179839225777581E-2</v>
      </c>
      <c r="H231" s="1" t="str">
        <f t="shared" si="8"/>
        <v>Tinggi</v>
      </c>
    </row>
    <row r="232" spans="1:8" x14ac:dyDescent="0.25">
      <c r="A232" s="43">
        <v>1634</v>
      </c>
      <c r="B232" s="43" t="s">
        <v>3</v>
      </c>
      <c r="C232" s="43">
        <v>0</v>
      </c>
      <c r="D232" s="43">
        <v>130.809583</v>
      </c>
      <c r="E232" s="43" t="s">
        <v>8</v>
      </c>
      <c r="F232" s="105"/>
      <c r="G232" s="48">
        <f t="shared" si="10"/>
        <v>1.4635218505258448E-2</v>
      </c>
      <c r="H232" s="1" t="str">
        <f t="shared" si="8"/>
        <v>Tinggi</v>
      </c>
    </row>
    <row r="233" spans="1:8" x14ac:dyDescent="0.25">
      <c r="A233" s="43">
        <v>1635</v>
      </c>
      <c r="B233" s="43" t="s">
        <v>3</v>
      </c>
      <c r="C233" s="43">
        <v>0</v>
      </c>
      <c r="D233" s="43">
        <v>241.62934799999999</v>
      </c>
      <c r="E233" s="43" t="s">
        <v>8</v>
      </c>
      <c r="F233" s="105"/>
      <c r="G233" s="48">
        <f t="shared" si="10"/>
        <v>2.7033939136272094E-2</v>
      </c>
      <c r="H233" s="1" t="str">
        <f t="shared" si="8"/>
        <v>Tinggi</v>
      </c>
    </row>
    <row r="234" spans="1:8" x14ac:dyDescent="0.25">
      <c r="A234" s="43">
        <v>1636</v>
      </c>
      <c r="B234" s="43" t="s">
        <v>3</v>
      </c>
      <c r="C234" s="43">
        <v>0</v>
      </c>
      <c r="D234" s="43">
        <v>138.358532</v>
      </c>
      <c r="E234" s="43" t="s">
        <v>8</v>
      </c>
      <c r="F234" s="105"/>
      <c r="G234" s="48">
        <f t="shared" si="10"/>
        <v>1.547980890579548E-2</v>
      </c>
      <c r="H234" s="1" t="str">
        <f t="shared" si="8"/>
        <v>Tinggi</v>
      </c>
    </row>
    <row r="235" spans="1:8" x14ac:dyDescent="0.25">
      <c r="A235" s="43">
        <v>1637</v>
      </c>
      <c r="B235" s="43" t="s">
        <v>3</v>
      </c>
      <c r="C235" s="43">
        <v>0</v>
      </c>
      <c r="D235" s="43">
        <v>61.294645000000003</v>
      </c>
      <c r="E235" s="43" t="s">
        <v>8</v>
      </c>
      <c r="F235" s="105"/>
      <c r="G235" s="48">
        <f t="shared" si="10"/>
        <v>6.8577584470798838E-3</v>
      </c>
      <c r="H235" s="1" t="str">
        <f t="shared" si="8"/>
        <v>Tinggi</v>
      </c>
    </row>
    <row r="236" spans="1:8" x14ac:dyDescent="0.25">
      <c r="A236" s="43">
        <v>1643</v>
      </c>
      <c r="B236" s="43" t="s">
        <v>3</v>
      </c>
      <c r="C236" s="43">
        <v>0</v>
      </c>
      <c r="D236" s="43">
        <v>369.59499299999999</v>
      </c>
      <c r="E236" s="43" t="s">
        <v>8</v>
      </c>
      <c r="F236" s="105"/>
      <c r="G236" s="48">
        <f t="shared" si="10"/>
        <v>4.1350972588946072E-2</v>
      </c>
      <c r="H236" s="1" t="str">
        <f t="shared" si="8"/>
        <v>Tinggi</v>
      </c>
    </row>
    <row r="237" spans="1:8" x14ac:dyDescent="0.25">
      <c r="A237" s="43">
        <v>1645</v>
      </c>
      <c r="B237" s="43" t="s">
        <v>3</v>
      </c>
      <c r="C237" s="43">
        <v>0</v>
      </c>
      <c r="D237" s="43">
        <v>206.961659</v>
      </c>
      <c r="E237" s="43" t="s">
        <v>8</v>
      </c>
      <c r="F237" s="105"/>
      <c r="G237" s="48">
        <f t="shared" si="10"/>
        <v>2.3155253859923921E-2</v>
      </c>
      <c r="H237" s="1" t="str">
        <f t="shared" si="8"/>
        <v>Tinggi</v>
      </c>
    </row>
    <row r="238" spans="1:8" x14ac:dyDescent="0.25">
      <c r="A238" s="43">
        <v>1646</v>
      </c>
      <c r="B238" s="43" t="s">
        <v>3</v>
      </c>
      <c r="C238" s="43">
        <v>0</v>
      </c>
      <c r="D238" s="43">
        <v>90.025942000000001</v>
      </c>
      <c r="E238" s="43" t="s">
        <v>8</v>
      </c>
      <c r="F238" s="105"/>
      <c r="G238" s="48">
        <f t="shared" si="10"/>
        <v>1.0072269187737749E-2</v>
      </c>
      <c r="H238" s="1" t="str">
        <f t="shared" si="8"/>
        <v>Tinggi</v>
      </c>
    </row>
    <row r="239" spans="1:8" x14ac:dyDescent="0.25">
      <c r="A239" s="43">
        <v>1647</v>
      </c>
      <c r="B239" s="43" t="s">
        <v>3</v>
      </c>
      <c r="C239" s="43">
        <v>0</v>
      </c>
      <c r="D239" s="43">
        <v>244.78428099999999</v>
      </c>
      <c r="E239" s="43" t="s">
        <v>8</v>
      </c>
      <c r="F239" s="105"/>
      <c r="G239" s="48">
        <f t="shared" si="10"/>
        <v>2.7386918885656746E-2</v>
      </c>
      <c r="H239" s="1" t="str">
        <f t="shared" si="8"/>
        <v>Tinggi</v>
      </c>
    </row>
    <row r="240" spans="1:8" x14ac:dyDescent="0.25">
      <c r="A240" s="43">
        <v>1648</v>
      </c>
      <c r="B240" s="43" t="s">
        <v>3</v>
      </c>
      <c r="C240" s="43">
        <v>0</v>
      </c>
      <c r="D240" s="43">
        <v>65.769340999999997</v>
      </c>
      <c r="E240" s="43" t="s">
        <v>8</v>
      </c>
      <c r="F240" s="105"/>
      <c r="G240" s="48">
        <f t="shared" si="10"/>
        <v>7.3583957261132244E-3</v>
      </c>
      <c r="H240" s="1" t="str">
        <f t="shared" si="8"/>
        <v>Tinggi</v>
      </c>
    </row>
    <row r="241" spans="1:8" x14ac:dyDescent="0.25">
      <c r="A241" s="43">
        <v>1649</v>
      </c>
      <c r="B241" s="43" t="s">
        <v>3</v>
      </c>
      <c r="C241" s="43">
        <v>0</v>
      </c>
      <c r="D241" s="43">
        <v>201.24578199999999</v>
      </c>
      <c r="E241" s="43" t="s">
        <v>8</v>
      </c>
      <c r="F241" s="105"/>
      <c r="G241" s="48">
        <f t="shared" si="10"/>
        <v>2.2515750950995748E-2</v>
      </c>
      <c r="H241" s="1" t="str">
        <f t="shared" si="8"/>
        <v>Tinggi</v>
      </c>
    </row>
    <row r="242" spans="1:8" x14ac:dyDescent="0.25">
      <c r="A242" s="43">
        <v>1650</v>
      </c>
      <c r="B242" s="43" t="s">
        <v>3</v>
      </c>
      <c r="C242" s="43">
        <v>0</v>
      </c>
      <c r="D242" s="43">
        <v>295.35824400000001</v>
      </c>
      <c r="E242" s="43" t="s">
        <v>8</v>
      </c>
      <c r="F242" s="105"/>
      <c r="G242" s="48">
        <f t="shared" si="10"/>
        <v>3.3045227567688525E-2</v>
      </c>
      <c r="H242" s="1" t="str">
        <f t="shared" si="8"/>
        <v>Tinggi</v>
      </c>
    </row>
    <row r="243" spans="1:8" x14ac:dyDescent="0.25">
      <c r="A243" s="43">
        <v>1651</v>
      </c>
      <c r="B243" s="43" t="s">
        <v>3</v>
      </c>
      <c r="C243" s="43">
        <v>0</v>
      </c>
      <c r="D243" s="43">
        <v>127.33376699999999</v>
      </c>
      <c r="E243" s="43" t="s">
        <v>8</v>
      </c>
      <c r="F243" s="105"/>
      <c r="G243" s="48">
        <f t="shared" si="10"/>
        <v>1.4246337771313492E-2</v>
      </c>
      <c r="H243" s="1" t="str">
        <f t="shared" si="8"/>
        <v>Tinggi</v>
      </c>
    </row>
    <row r="244" spans="1:8" x14ac:dyDescent="0.25">
      <c r="A244" s="43">
        <v>1652</v>
      </c>
      <c r="B244" s="43" t="s">
        <v>3</v>
      </c>
      <c r="C244" s="43">
        <v>0</v>
      </c>
      <c r="D244" s="43">
        <v>548.48605999999995</v>
      </c>
      <c r="E244" s="43" t="s">
        <v>8</v>
      </c>
      <c r="F244" s="105"/>
      <c r="G244" s="48">
        <f t="shared" si="10"/>
        <v>6.1365636607742219E-2</v>
      </c>
      <c r="H244" s="1" t="str">
        <f t="shared" si="8"/>
        <v>Tinggi</v>
      </c>
    </row>
    <row r="245" spans="1:8" x14ac:dyDescent="0.25">
      <c r="A245" s="43">
        <v>1653</v>
      </c>
      <c r="B245" s="43" t="s">
        <v>3</v>
      </c>
      <c r="C245" s="43">
        <v>0</v>
      </c>
      <c r="D245" s="43">
        <v>125.582688</v>
      </c>
      <c r="E245" s="43" t="s">
        <v>8</v>
      </c>
      <c r="F245" s="105"/>
      <c r="G245" s="48">
        <f t="shared" si="10"/>
        <v>1.4050423808458268E-2</v>
      </c>
      <c r="H245" s="1" t="str">
        <f t="shared" si="8"/>
        <v>Tinggi</v>
      </c>
    </row>
    <row r="246" spans="1:8" x14ac:dyDescent="0.25">
      <c r="A246" s="43">
        <v>1654</v>
      </c>
      <c r="B246" s="43" t="s">
        <v>3</v>
      </c>
      <c r="C246" s="43">
        <v>0</v>
      </c>
      <c r="D246" s="43">
        <v>369.19561700000003</v>
      </c>
      <c r="E246" s="43" t="s">
        <v>8</v>
      </c>
      <c r="F246" s="105"/>
      <c r="G246" s="48">
        <f t="shared" si="10"/>
        <v>4.1306289662116809E-2</v>
      </c>
      <c r="H246" s="1" t="str">
        <f t="shared" si="8"/>
        <v>Tinggi</v>
      </c>
    </row>
    <row r="247" spans="1:8" x14ac:dyDescent="0.25">
      <c r="A247" s="43">
        <v>1655</v>
      </c>
      <c r="B247" s="43" t="s">
        <v>3</v>
      </c>
      <c r="C247" s="43">
        <v>0</v>
      </c>
      <c r="D247" s="43">
        <v>98.903927999999993</v>
      </c>
      <c r="E247" s="43" t="s">
        <v>8</v>
      </c>
      <c r="F247" s="105"/>
      <c r="G247" s="48">
        <f t="shared" si="10"/>
        <v>1.1065554710226001E-2</v>
      </c>
      <c r="H247" s="1" t="str">
        <f t="shared" si="8"/>
        <v>Tinggi</v>
      </c>
    </row>
    <row r="248" spans="1:8" x14ac:dyDescent="0.25">
      <c r="A248" s="43">
        <v>1656</v>
      </c>
      <c r="B248" s="43" t="s">
        <v>3</v>
      </c>
      <c r="C248" s="43">
        <v>0</v>
      </c>
      <c r="D248" s="43">
        <v>112.88770100000001</v>
      </c>
      <c r="E248" s="43" t="s">
        <v>8</v>
      </c>
      <c r="F248" s="105"/>
      <c r="G248" s="48">
        <f t="shared" si="10"/>
        <v>1.2630085142089954E-2</v>
      </c>
      <c r="H248" s="1" t="str">
        <f t="shared" si="8"/>
        <v>Tinggi</v>
      </c>
    </row>
    <row r="249" spans="1:8" x14ac:dyDescent="0.25">
      <c r="A249" s="43">
        <v>1657</v>
      </c>
      <c r="B249" s="43" t="s">
        <v>3</v>
      </c>
      <c r="C249" s="43">
        <v>0</v>
      </c>
      <c r="D249" s="43">
        <v>73.754068000000004</v>
      </c>
      <c r="E249" s="43" t="s">
        <v>8</v>
      </c>
      <c r="F249" s="105"/>
      <c r="G249" s="48">
        <f t="shared" si="10"/>
        <v>8.2517417766838231E-3</v>
      </c>
      <c r="H249" s="1" t="str">
        <f t="shared" si="8"/>
        <v>Tinggi</v>
      </c>
    </row>
    <row r="250" spans="1:8" x14ac:dyDescent="0.25">
      <c r="A250" s="43">
        <v>1658</v>
      </c>
      <c r="B250" s="43" t="s">
        <v>3</v>
      </c>
      <c r="C250" s="43">
        <v>0</v>
      </c>
      <c r="D250" s="43">
        <v>170.61666099999999</v>
      </c>
      <c r="E250" s="43" t="s">
        <v>8</v>
      </c>
      <c r="F250" s="105"/>
      <c r="G250" s="48">
        <f t="shared" si="10"/>
        <v>1.9088908144998879E-2</v>
      </c>
      <c r="H250" s="1" t="str">
        <f t="shared" si="8"/>
        <v>Tinggi</v>
      </c>
    </row>
    <row r="251" spans="1:8" x14ac:dyDescent="0.25">
      <c r="A251" s="43">
        <v>1659</v>
      </c>
      <c r="B251" s="43" t="s">
        <v>3</v>
      </c>
      <c r="C251" s="43">
        <v>0</v>
      </c>
      <c r="D251" s="43">
        <v>112.12220000000001</v>
      </c>
      <c r="E251" s="43" t="s">
        <v>8</v>
      </c>
      <c r="F251" s="105"/>
      <c r="G251" s="48">
        <f t="shared" si="10"/>
        <v>1.2544439471917655E-2</v>
      </c>
      <c r="H251" s="1" t="str">
        <f t="shared" si="8"/>
        <v>Tinggi</v>
      </c>
    </row>
    <row r="252" spans="1:8" x14ac:dyDescent="0.25">
      <c r="A252" s="43">
        <v>1660</v>
      </c>
      <c r="B252" s="43" t="s">
        <v>3</v>
      </c>
      <c r="C252" s="43">
        <v>0</v>
      </c>
      <c r="D252" s="43">
        <v>135.43233900000001</v>
      </c>
      <c r="E252" s="43" t="s">
        <v>8</v>
      </c>
      <c r="F252" s="105"/>
      <c r="G252" s="48">
        <f t="shared" si="10"/>
        <v>1.515242101141195E-2</v>
      </c>
      <c r="H252" s="1" t="str">
        <f t="shared" si="8"/>
        <v>Tinggi</v>
      </c>
    </row>
    <row r="253" spans="1:8" x14ac:dyDescent="0.25">
      <c r="A253" s="43">
        <v>1661</v>
      </c>
      <c r="B253" s="43" t="s">
        <v>3</v>
      </c>
      <c r="C253" s="43">
        <v>0</v>
      </c>
      <c r="D253" s="43">
        <v>507.22941500000002</v>
      </c>
      <c r="E253" s="43" t="s">
        <v>8</v>
      </c>
      <c r="F253" s="105"/>
      <c r="G253" s="48">
        <f t="shared" si="10"/>
        <v>5.6749766726336991E-2</v>
      </c>
      <c r="H253" s="1" t="str">
        <f t="shared" si="8"/>
        <v>Tinggi</v>
      </c>
    </row>
    <row r="254" spans="1:8" x14ac:dyDescent="0.25">
      <c r="A254" s="1">
        <v>1662</v>
      </c>
      <c r="B254" s="1" t="s">
        <v>3</v>
      </c>
      <c r="C254" s="1">
        <v>0</v>
      </c>
      <c r="D254" s="1">
        <v>69.376240999999993</v>
      </c>
      <c r="E254" s="1" t="s">
        <v>8</v>
      </c>
      <c r="F254" s="94">
        <v>31958</v>
      </c>
      <c r="G254" s="48">
        <f>D254/F$254</f>
        <v>2.1708567807747665E-3</v>
      </c>
      <c r="H254" s="1" t="str">
        <f t="shared" si="8"/>
        <v>Sedang</v>
      </c>
    </row>
    <row r="255" spans="1:8" x14ac:dyDescent="0.25">
      <c r="A255" s="1">
        <v>1663</v>
      </c>
      <c r="B255" s="1" t="s">
        <v>3</v>
      </c>
      <c r="C255" s="1">
        <v>0</v>
      </c>
      <c r="D255" s="1">
        <v>227.72065499999999</v>
      </c>
      <c r="E255" s="1" t="s">
        <v>8</v>
      </c>
      <c r="F255" s="94"/>
      <c r="G255" s="48">
        <f t="shared" ref="G255:G257" si="11">D255/F$254</f>
        <v>7.1256228487389696E-3</v>
      </c>
      <c r="H255" s="1" t="str">
        <f t="shared" si="8"/>
        <v>Tinggi</v>
      </c>
    </row>
    <row r="256" spans="1:8" x14ac:dyDescent="0.25">
      <c r="A256" s="1">
        <v>1665</v>
      </c>
      <c r="B256" s="1" t="s">
        <v>3</v>
      </c>
      <c r="C256" s="1">
        <v>0</v>
      </c>
      <c r="D256" s="1">
        <v>2269.460184</v>
      </c>
      <c r="E256" s="1" t="s">
        <v>8</v>
      </c>
      <c r="F256" s="94"/>
      <c r="G256" s="48">
        <f t="shared" si="11"/>
        <v>7.1013836410288508E-2</v>
      </c>
      <c r="H256" s="1" t="str">
        <f t="shared" si="8"/>
        <v>Tinggi</v>
      </c>
    </row>
    <row r="257" spans="1:8" x14ac:dyDescent="0.25">
      <c r="A257" s="1">
        <v>1666</v>
      </c>
      <c r="B257" s="1" t="s">
        <v>3</v>
      </c>
      <c r="C257" s="1">
        <v>0</v>
      </c>
      <c r="D257" s="1">
        <v>1624.8509899999999</v>
      </c>
      <c r="E257" s="1" t="s">
        <v>8</v>
      </c>
      <c r="F257" s="94"/>
      <c r="G257" s="48">
        <f t="shared" si="11"/>
        <v>5.0843325301958821E-2</v>
      </c>
      <c r="H257" s="1" t="str">
        <f t="shared" si="8"/>
        <v>Tinggi</v>
      </c>
    </row>
    <row r="258" spans="1:8" x14ac:dyDescent="0.25">
      <c r="A258" s="1">
        <v>1667</v>
      </c>
      <c r="B258" s="1" t="s">
        <v>3</v>
      </c>
      <c r="C258" s="1">
        <v>0</v>
      </c>
      <c r="D258" s="1">
        <v>836.97523999999999</v>
      </c>
      <c r="E258" s="1" t="s">
        <v>8</v>
      </c>
      <c r="F258" s="106">
        <v>41123</v>
      </c>
      <c r="G258" s="48">
        <f>D258/F$258</f>
        <v>2.0352971329912702E-2</v>
      </c>
      <c r="H258" s="1" t="str">
        <f t="shared" si="8"/>
        <v>Tinggi</v>
      </c>
    </row>
    <row r="259" spans="1:8" x14ac:dyDescent="0.25">
      <c r="A259" s="1">
        <v>1668</v>
      </c>
      <c r="B259" s="1" t="s">
        <v>3</v>
      </c>
      <c r="C259" s="1">
        <v>0</v>
      </c>
      <c r="D259" s="1">
        <v>808.85088399999995</v>
      </c>
      <c r="E259" s="1" t="s">
        <v>8</v>
      </c>
      <c r="F259" s="106"/>
      <c r="G259" s="48">
        <f t="shared" ref="G259:G270" si="12">D259/F$258</f>
        <v>1.966906315200739E-2</v>
      </c>
      <c r="H259" s="1" t="str">
        <f t="shared" si="8"/>
        <v>Tinggi</v>
      </c>
    </row>
    <row r="260" spans="1:8" x14ac:dyDescent="0.25">
      <c r="A260" s="1">
        <v>1671</v>
      </c>
      <c r="B260" s="1" t="s">
        <v>3</v>
      </c>
      <c r="C260" s="1">
        <v>0</v>
      </c>
      <c r="D260" s="1">
        <v>299.514768</v>
      </c>
      <c r="E260" s="1" t="s">
        <v>8</v>
      </c>
      <c r="F260" s="106"/>
      <c r="G260" s="48">
        <f t="shared" si="12"/>
        <v>7.2833880796634486E-3</v>
      </c>
      <c r="H260" s="1" t="str">
        <f t="shared" si="8"/>
        <v>Tinggi</v>
      </c>
    </row>
    <row r="261" spans="1:8" x14ac:dyDescent="0.25">
      <c r="A261" s="1">
        <v>1673</v>
      </c>
      <c r="B261" s="1" t="s">
        <v>3</v>
      </c>
      <c r="C261" s="1">
        <v>0</v>
      </c>
      <c r="D261" s="1">
        <v>137.58751799999999</v>
      </c>
      <c r="E261" s="1" t="s">
        <v>8</v>
      </c>
      <c r="F261" s="106"/>
      <c r="G261" s="48">
        <f t="shared" si="12"/>
        <v>3.3457558543880553E-3</v>
      </c>
      <c r="H261" s="1" t="str">
        <f t="shared" si="8"/>
        <v>Tinggi</v>
      </c>
    </row>
    <row r="262" spans="1:8" x14ac:dyDescent="0.25">
      <c r="A262" s="1">
        <v>1675</v>
      </c>
      <c r="B262" s="1" t="s">
        <v>3</v>
      </c>
      <c r="C262" s="1">
        <v>0</v>
      </c>
      <c r="D262" s="1">
        <v>133.50537399999999</v>
      </c>
      <c r="E262" s="1" t="s">
        <v>8</v>
      </c>
      <c r="F262" s="106"/>
      <c r="G262" s="48">
        <f t="shared" si="12"/>
        <v>3.2464891666464019E-3</v>
      </c>
      <c r="H262" s="1" t="str">
        <f t="shared" si="8"/>
        <v>Tinggi</v>
      </c>
    </row>
    <row r="263" spans="1:8" x14ac:dyDescent="0.25">
      <c r="A263" s="1">
        <v>1677</v>
      </c>
      <c r="B263" s="1" t="s">
        <v>3</v>
      </c>
      <c r="C263" s="1">
        <v>0</v>
      </c>
      <c r="D263" s="1">
        <v>295.77170799999999</v>
      </c>
      <c r="E263" s="1" t="s">
        <v>8</v>
      </c>
      <c r="F263" s="106"/>
      <c r="G263" s="48">
        <f t="shared" si="12"/>
        <v>7.1923669965712617E-3</v>
      </c>
      <c r="H263" s="1" t="str">
        <f t="shared" ref="H263:H315" si="13">IF(G263&gt;0.0032,"Tinggi",IF(AND(G263&gt;0.0016,G263&lt;0.0031),"Sedang",IF(AND(G263&gt;0,G263&lt;0.0015),"Rendah","Rendah")))</f>
        <v>Tinggi</v>
      </c>
    </row>
    <row r="264" spans="1:8" x14ac:dyDescent="0.25">
      <c r="A264" s="1">
        <v>1685</v>
      </c>
      <c r="B264" s="1" t="s">
        <v>3</v>
      </c>
      <c r="C264" s="1">
        <v>0</v>
      </c>
      <c r="D264" s="1">
        <v>19.403706</v>
      </c>
      <c r="E264" s="1" t="s">
        <v>8</v>
      </c>
      <c r="F264" s="106"/>
      <c r="G264" s="48">
        <f t="shared" si="12"/>
        <v>4.718455851956326E-4</v>
      </c>
      <c r="H264" s="1" t="str">
        <f t="shared" si="13"/>
        <v>Rendah</v>
      </c>
    </row>
    <row r="265" spans="1:8" x14ac:dyDescent="0.25">
      <c r="A265" s="1">
        <v>1686</v>
      </c>
      <c r="B265" s="1" t="s">
        <v>3</v>
      </c>
      <c r="C265" s="1">
        <v>0</v>
      </c>
      <c r="D265" s="1">
        <v>16.439360000000001</v>
      </c>
      <c r="E265" s="1" t="s">
        <v>8</v>
      </c>
      <c r="F265" s="106"/>
      <c r="G265" s="48">
        <f t="shared" si="12"/>
        <v>3.9976071784646064E-4</v>
      </c>
      <c r="H265" s="1" t="str">
        <f t="shared" si="13"/>
        <v>Rendah</v>
      </c>
    </row>
    <row r="266" spans="1:8" x14ac:dyDescent="0.25">
      <c r="A266" s="1">
        <v>1687</v>
      </c>
      <c r="B266" s="1" t="s">
        <v>3</v>
      </c>
      <c r="C266" s="1">
        <v>0</v>
      </c>
      <c r="D266" s="1">
        <v>208.74686500000001</v>
      </c>
      <c r="E266" s="1" t="s">
        <v>8</v>
      </c>
      <c r="F266" s="106"/>
      <c r="G266" s="48">
        <f t="shared" si="12"/>
        <v>5.0761584757921365E-3</v>
      </c>
      <c r="H266" s="1" t="str">
        <f t="shared" si="13"/>
        <v>Tinggi</v>
      </c>
    </row>
    <row r="267" spans="1:8" x14ac:dyDescent="0.25">
      <c r="A267" s="1">
        <v>1688</v>
      </c>
      <c r="B267" s="1" t="s">
        <v>3</v>
      </c>
      <c r="C267" s="1">
        <v>0</v>
      </c>
      <c r="D267" s="1">
        <v>867.49585500000001</v>
      </c>
      <c r="E267" s="1" t="s">
        <v>8</v>
      </c>
      <c r="F267" s="106"/>
      <c r="G267" s="48">
        <f t="shared" si="12"/>
        <v>2.1095150037691801E-2</v>
      </c>
      <c r="H267" s="1" t="str">
        <f t="shared" si="13"/>
        <v>Tinggi</v>
      </c>
    </row>
    <row r="268" spans="1:8" x14ac:dyDescent="0.25">
      <c r="A268" s="1">
        <v>1691</v>
      </c>
      <c r="B268" s="1" t="s">
        <v>3</v>
      </c>
      <c r="C268" s="1">
        <v>0</v>
      </c>
      <c r="D268" s="1">
        <v>404.49763400000001</v>
      </c>
      <c r="E268" s="1" t="s">
        <v>8</v>
      </c>
      <c r="F268" s="106"/>
      <c r="G268" s="48">
        <f t="shared" si="12"/>
        <v>9.8362870899496632E-3</v>
      </c>
      <c r="H268" s="1" t="str">
        <f t="shared" si="13"/>
        <v>Tinggi</v>
      </c>
    </row>
    <row r="269" spans="1:8" x14ac:dyDescent="0.25">
      <c r="A269" s="1">
        <v>1693</v>
      </c>
      <c r="B269" s="1" t="s">
        <v>3</v>
      </c>
      <c r="C269" s="1">
        <v>0</v>
      </c>
      <c r="D269" s="1">
        <v>114.60876399999999</v>
      </c>
      <c r="E269" s="1" t="s">
        <v>8</v>
      </c>
      <c r="F269" s="106"/>
      <c r="G269" s="48">
        <f t="shared" si="12"/>
        <v>2.7869747829681684E-3</v>
      </c>
      <c r="H269" s="1" t="str">
        <f t="shared" si="13"/>
        <v>Sedang</v>
      </c>
    </row>
    <row r="270" spans="1:8" x14ac:dyDescent="0.25">
      <c r="A270" s="1">
        <v>1694</v>
      </c>
      <c r="B270" s="1" t="s">
        <v>3</v>
      </c>
      <c r="C270" s="1">
        <v>0</v>
      </c>
      <c r="D270" s="1">
        <v>592.84725300000002</v>
      </c>
      <c r="E270" s="1" t="s">
        <v>8</v>
      </c>
      <c r="F270" s="106"/>
      <c r="G270" s="48">
        <f t="shared" si="12"/>
        <v>1.4416439778226297E-2</v>
      </c>
      <c r="H270" s="1" t="str">
        <f t="shared" si="13"/>
        <v>Tinggi</v>
      </c>
    </row>
    <row r="271" spans="1:8" x14ac:dyDescent="0.25">
      <c r="A271" s="1">
        <v>1695</v>
      </c>
      <c r="B271" s="1" t="s">
        <v>3</v>
      </c>
      <c r="C271" s="1">
        <v>0</v>
      </c>
      <c r="D271" s="1">
        <v>170.80427299999999</v>
      </c>
      <c r="E271" s="1" t="s">
        <v>8</v>
      </c>
      <c r="F271" s="98">
        <v>21434</v>
      </c>
      <c r="G271" s="48">
        <f>D271/F$271</f>
        <v>7.9688472986843336E-3</v>
      </c>
      <c r="H271" s="1" t="str">
        <f t="shared" si="13"/>
        <v>Tinggi</v>
      </c>
    </row>
    <row r="272" spans="1:8" x14ac:dyDescent="0.25">
      <c r="A272" s="1">
        <v>1696</v>
      </c>
      <c r="B272" s="1" t="s">
        <v>3</v>
      </c>
      <c r="C272" s="1">
        <v>0</v>
      </c>
      <c r="D272" s="1">
        <v>214.340146</v>
      </c>
      <c r="E272" s="1" t="s">
        <v>8</v>
      </c>
      <c r="F272" s="98"/>
      <c r="G272" s="48">
        <f t="shared" ref="G272:G276" si="14">D272/F$271</f>
        <v>1.0000006811607726E-2</v>
      </c>
      <c r="H272" s="1" t="str">
        <f t="shared" si="13"/>
        <v>Tinggi</v>
      </c>
    </row>
    <row r="273" spans="1:8" x14ac:dyDescent="0.25">
      <c r="A273" s="1">
        <v>1697</v>
      </c>
      <c r="B273" s="1" t="s">
        <v>3</v>
      </c>
      <c r="C273" s="1">
        <v>0</v>
      </c>
      <c r="D273" s="1">
        <v>94.717651000000004</v>
      </c>
      <c r="E273" s="1" t="s">
        <v>8</v>
      </c>
      <c r="F273" s="98"/>
      <c r="G273" s="48">
        <f t="shared" si="14"/>
        <v>4.4190375571521879E-3</v>
      </c>
      <c r="H273" s="1" t="str">
        <f t="shared" si="13"/>
        <v>Tinggi</v>
      </c>
    </row>
    <row r="274" spans="1:8" x14ac:dyDescent="0.25">
      <c r="A274" s="1">
        <v>1698</v>
      </c>
      <c r="B274" s="1" t="s">
        <v>3</v>
      </c>
      <c r="C274" s="1">
        <v>0</v>
      </c>
      <c r="D274" s="1">
        <v>162.541978</v>
      </c>
      <c r="E274" s="1" t="s">
        <v>8</v>
      </c>
      <c r="F274" s="98"/>
      <c r="G274" s="48">
        <f t="shared" si="14"/>
        <v>7.5833711859662218E-3</v>
      </c>
      <c r="H274" s="1" t="str">
        <f t="shared" si="13"/>
        <v>Tinggi</v>
      </c>
    </row>
    <row r="275" spans="1:8" x14ac:dyDescent="0.25">
      <c r="A275" s="1">
        <v>1699</v>
      </c>
      <c r="B275" s="1" t="s">
        <v>3</v>
      </c>
      <c r="C275" s="1">
        <v>0</v>
      </c>
      <c r="D275" s="1">
        <v>509.13345299999997</v>
      </c>
      <c r="E275" s="1" t="s">
        <v>8</v>
      </c>
      <c r="F275" s="98"/>
      <c r="G275" s="48">
        <f t="shared" si="14"/>
        <v>2.3753543575627506E-2</v>
      </c>
      <c r="H275" s="1" t="str">
        <f t="shared" si="13"/>
        <v>Tinggi</v>
      </c>
    </row>
    <row r="276" spans="1:8" x14ac:dyDescent="0.25">
      <c r="A276" s="43">
        <v>1700</v>
      </c>
      <c r="B276" s="1" t="s">
        <v>3</v>
      </c>
      <c r="C276" s="1">
        <v>0</v>
      </c>
      <c r="D276" s="1">
        <v>193.30095800000001</v>
      </c>
      <c r="E276" s="1" t="s">
        <v>8</v>
      </c>
      <c r="F276" s="98"/>
      <c r="G276" s="48">
        <f t="shared" si="14"/>
        <v>9.018426705234674E-3</v>
      </c>
      <c r="H276" s="1" t="str">
        <f t="shared" si="13"/>
        <v>Tinggi</v>
      </c>
    </row>
    <row r="277" spans="1:8" x14ac:dyDescent="0.25">
      <c r="A277" s="43">
        <v>1701</v>
      </c>
      <c r="B277" s="1" t="s">
        <v>3</v>
      </c>
      <c r="C277" s="1">
        <v>0</v>
      </c>
      <c r="D277" s="1">
        <v>306.76584700000001</v>
      </c>
      <c r="E277" s="1" t="s">
        <v>8</v>
      </c>
      <c r="F277" s="106">
        <v>41123</v>
      </c>
      <c r="G277" s="48">
        <f>D277/F$277</f>
        <v>7.4597146852126549E-3</v>
      </c>
      <c r="H277" s="1" t="str">
        <f t="shared" si="13"/>
        <v>Tinggi</v>
      </c>
    </row>
    <row r="278" spans="1:8" x14ac:dyDescent="0.25">
      <c r="A278" s="43">
        <v>1702</v>
      </c>
      <c r="B278" s="1" t="s">
        <v>3</v>
      </c>
      <c r="C278" s="1">
        <v>0</v>
      </c>
      <c r="D278" s="1">
        <v>219.276872</v>
      </c>
      <c r="E278" s="1" t="s">
        <v>8</v>
      </c>
      <c r="F278" s="106"/>
      <c r="G278" s="48">
        <f t="shared" ref="G278:G289" si="15">D278/F$277</f>
        <v>5.3322197310507503E-3</v>
      </c>
      <c r="H278" s="1" t="str">
        <f t="shared" si="13"/>
        <v>Tinggi</v>
      </c>
    </row>
    <row r="279" spans="1:8" x14ac:dyDescent="0.25">
      <c r="A279" s="43">
        <v>1703</v>
      </c>
      <c r="B279" s="1" t="s">
        <v>3</v>
      </c>
      <c r="C279" s="1">
        <v>0</v>
      </c>
      <c r="D279" s="1">
        <v>229.37433899999999</v>
      </c>
      <c r="E279" s="1" t="s">
        <v>8</v>
      </c>
      <c r="F279" s="106"/>
      <c r="G279" s="48">
        <f t="shared" si="15"/>
        <v>5.5777627848162823E-3</v>
      </c>
      <c r="H279" s="1" t="str">
        <f t="shared" si="13"/>
        <v>Tinggi</v>
      </c>
    </row>
    <row r="280" spans="1:8" x14ac:dyDescent="0.25">
      <c r="A280" s="43">
        <v>1704</v>
      </c>
      <c r="B280" s="1" t="s">
        <v>3</v>
      </c>
      <c r="C280" s="1">
        <v>0</v>
      </c>
      <c r="D280" s="1">
        <v>100.15701</v>
      </c>
      <c r="E280" s="1" t="s">
        <v>8</v>
      </c>
      <c r="F280" s="106"/>
      <c r="G280" s="48">
        <f t="shared" si="15"/>
        <v>2.4355472606570534E-3</v>
      </c>
      <c r="H280" s="1" t="str">
        <f t="shared" si="13"/>
        <v>Sedang</v>
      </c>
    </row>
    <row r="281" spans="1:8" x14ac:dyDescent="0.25">
      <c r="A281" s="43">
        <v>1705</v>
      </c>
      <c r="B281" s="1" t="s">
        <v>3</v>
      </c>
      <c r="C281" s="1">
        <v>0</v>
      </c>
      <c r="D281" s="1">
        <v>171.427314</v>
      </c>
      <c r="E281" s="1" t="s">
        <v>8</v>
      </c>
      <c r="F281" s="106"/>
      <c r="G281" s="48">
        <f t="shared" si="15"/>
        <v>4.1686480558325023E-3</v>
      </c>
      <c r="H281" s="1" t="str">
        <f t="shared" si="13"/>
        <v>Tinggi</v>
      </c>
    </row>
    <row r="282" spans="1:8" x14ac:dyDescent="0.25">
      <c r="A282" s="43">
        <v>1706</v>
      </c>
      <c r="B282" s="1" t="s">
        <v>3</v>
      </c>
      <c r="C282" s="1">
        <v>0</v>
      </c>
      <c r="D282" s="1">
        <v>345.17878200000001</v>
      </c>
      <c r="E282" s="1" t="s">
        <v>8</v>
      </c>
      <c r="F282" s="106"/>
      <c r="G282" s="48">
        <f t="shared" si="15"/>
        <v>8.3938132431972384E-3</v>
      </c>
      <c r="H282" s="1" t="str">
        <f t="shared" si="13"/>
        <v>Tinggi</v>
      </c>
    </row>
    <row r="283" spans="1:8" x14ac:dyDescent="0.25">
      <c r="A283" s="43">
        <v>1707</v>
      </c>
      <c r="B283" s="1" t="s">
        <v>3</v>
      </c>
      <c r="C283" s="1">
        <v>0</v>
      </c>
      <c r="D283" s="1">
        <v>178.662992</v>
      </c>
      <c r="E283" s="1" t="s">
        <v>8</v>
      </c>
      <c r="F283" s="106"/>
      <c r="G283" s="48">
        <f t="shared" si="15"/>
        <v>4.3446001507672109E-3</v>
      </c>
      <c r="H283" s="1" t="str">
        <f t="shared" si="13"/>
        <v>Tinggi</v>
      </c>
    </row>
    <row r="284" spans="1:8" x14ac:dyDescent="0.25">
      <c r="A284" s="43">
        <v>1708</v>
      </c>
      <c r="B284" s="1" t="s">
        <v>3</v>
      </c>
      <c r="C284" s="1">
        <v>0</v>
      </c>
      <c r="D284" s="1">
        <v>469.12939999999998</v>
      </c>
      <c r="E284" s="1" t="s">
        <v>8</v>
      </c>
      <c r="F284" s="106"/>
      <c r="G284" s="48">
        <f t="shared" si="15"/>
        <v>1.1407956617951024E-2</v>
      </c>
      <c r="H284" s="1" t="str">
        <f t="shared" si="13"/>
        <v>Tinggi</v>
      </c>
    </row>
    <row r="285" spans="1:8" x14ac:dyDescent="0.25">
      <c r="A285" s="43">
        <v>1709</v>
      </c>
      <c r="B285" s="1" t="s">
        <v>3</v>
      </c>
      <c r="C285" s="1">
        <v>0</v>
      </c>
      <c r="D285" s="1">
        <v>202.04646</v>
      </c>
      <c r="E285" s="1" t="s">
        <v>8</v>
      </c>
      <c r="F285" s="106"/>
      <c r="G285" s="48">
        <f t="shared" si="15"/>
        <v>4.9132227707122536E-3</v>
      </c>
      <c r="H285" s="1" t="str">
        <f t="shared" si="13"/>
        <v>Tinggi</v>
      </c>
    </row>
    <row r="286" spans="1:8" x14ac:dyDescent="0.25">
      <c r="A286" s="43">
        <v>1710</v>
      </c>
      <c r="B286" s="1" t="s">
        <v>3</v>
      </c>
      <c r="C286" s="1">
        <v>0</v>
      </c>
      <c r="D286" s="1">
        <v>208.54376400000001</v>
      </c>
      <c r="E286" s="1" t="s">
        <v>8</v>
      </c>
      <c r="F286" s="106"/>
      <c r="G286" s="48">
        <f t="shared" si="15"/>
        <v>5.0712196094642899E-3</v>
      </c>
      <c r="H286" s="1" t="str">
        <f t="shared" si="13"/>
        <v>Tinggi</v>
      </c>
    </row>
    <row r="287" spans="1:8" x14ac:dyDescent="0.25">
      <c r="A287" s="43">
        <v>1711</v>
      </c>
      <c r="B287" s="1" t="s">
        <v>3</v>
      </c>
      <c r="C287" s="1">
        <v>0</v>
      </c>
      <c r="D287" s="1">
        <v>264.50370700000002</v>
      </c>
      <c r="E287" s="1" t="s">
        <v>8</v>
      </c>
      <c r="F287" s="106"/>
      <c r="G287" s="48">
        <f t="shared" si="15"/>
        <v>6.4320138851737471E-3</v>
      </c>
      <c r="H287" s="1" t="str">
        <f t="shared" si="13"/>
        <v>Tinggi</v>
      </c>
    </row>
    <row r="288" spans="1:8" x14ac:dyDescent="0.25">
      <c r="A288" s="43">
        <v>1712</v>
      </c>
      <c r="B288" s="1" t="s">
        <v>3</v>
      </c>
      <c r="C288" s="1">
        <v>0</v>
      </c>
      <c r="D288" s="1">
        <v>249.417711</v>
      </c>
      <c r="E288" s="1" t="s">
        <v>8</v>
      </c>
      <c r="F288" s="106"/>
      <c r="G288" s="48">
        <f t="shared" si="15"/>
        <v>6.0651633149332489E-3</v>
      </c>
      <c r="H288" s="1" t="str">
        <f t="shared" si="13"/>
        <v>Tinggi</v>
      </c>
    </row>
    <row r="289" spans="1:8" x14ac:dyDescent="0.25">
      <c r="A289" s="43">
        <v>1713</v>
      </c>
      <c r="B289" s="1" t="s">
        <v>3</v>
      </c>
      <c r="C289" s="1">
        <v>0</v>
      </c>
      <c r="D289" s="1">
        <v>474.23098700000003</v>
      </c>
      <c r="E289" s="1" t="s">
        <v>8</v>
      </c>
      <c r="F289" s="106"/>
      <c r="G289" s="48">
        <f t="shared" si="15"/>
        <v>1.1532013398827907E-2</v>
      </c>
      <c r="H289" s="1" t="str">
        <f t="shared" si="13"/>
        <v>Tinggi</v>
      </c>
    </row>
    <row r="290" spans="1:8" x14ac:dyDescent="0.25">
      <c r="A290" s="43">
        <v>1714</v>
      </c>
      <c r="B290" s="1" t="s">
        <v>3</v>
      </c>
      <c r="C290" s="1">
        <v>0</v>
      </c>
      <c r="D290" s="1">
        <v>222.81735599999999</v>
      </c>
      <c r="E290" s="1" t="s">
        <v>8</v>
      </c>
      <c r="F290" s="107">
        <v>21434</v>
      </c>
      <c r="G290" s="48">
        <f>D290/F$290</f>
        <v>1.0395509750863114E-2</v>
      </c>
      <c r="H290" s="1" t="str">
        <f t="shared" si="13"/>
        <v>Tinggi</v>
      </c>
    </row>
    <row r="291" spans="1:8" x14ac:dyDescent="0.25">
      <c r="A291" s="43">
        <v>1715</v>
      </c>
      <c r="B291" s="1" t="s">
        <v>3</v>
      </c>
      <c r="C291" s="1">
        <v>0</v>
      </c>
      <c r="D291" s="1">
        <v>201.08407199999999</v>
      </c>
      <c r="E291" s="1" t="s">
        <v>8</v>
      </c>
      <c r="F291" s="107"/>
      <c r="G291" s="48">
        <f t="shared" ref="G291:G294" si="16">D291/F$290</f>
        <v>9.3815467015022861E-3</v>
      </c>
      <c r="H291" s="1" t="str">
        <f t="shared" si="13"/>
        <v>Tinggi</v>
      </c>
    </row>
    <row r="292" spans="1:8" x14ac:dyDescent="0.25">
      <c r="A292" s="43">
        <v>1716</v>
      </c>
      <c r="B292" s="1" t="s">
        <v>3</v>
      </c>
      <c r="C292" s="1">
        <v>0</v>
      </c>
      <c r="D292" s="1">
        <v>371.65452900000003</v>
      </c>
      <c r="E292" s="1" t="s">
        <v>8</v>
      </c>
      <c r="F292" s="107"/>
      <c r="G292" s="48">
        <f t="shared" si="16"/>
        <v>1.7339485350377905E-2</v>
      </c>
      <c r="H292" s="1" t="str">
        <f t="shared" si="13"/>
        <v>Tinggi</v>
      </c>
    </row>
    <row r="293" spans="1:8" x14ac:dyDescent="0.25">
      <c r="A293" s="43">
        <v>1717</v>
      </c>
      <c r="B293" s="1" t="s">
        <v>3</v>
      </c>
      <c r="C293" s="1">
        <v>0</v>
      </c>
      <c r="D293" s="1">
        <v>270.53941800000001</v>
      </c>
      <c r="E293" s="1" t="s">
        <v>8</v>
      </c>
      <c r="F293" s="107"/>
      <c r="G293" s="48">
        <f t="shared" si="16"/>
        <v>1.2621975272930857E-2</v>
      </c>
      <c r="H293" s="1" t="str">
        <f t="shared" si="13"/>
        <v>Tinggi</v>
      </c>
    </row>
    <row r="294" spans="1:8" x14ac:dyDescent="0.25">
      <c r="A294" s="43">
        <v>1718</v>
      </c>
      <c r="B294" s="1" t="s">
        <v>3</v>
      </c>
      <c r="C294" s="1">
        <v>0</v>
      </c>
      <c r="D294" s="1">
        <v>155.48682500000001</v>
      </c>
      <c r="E294" s="1" t="s">
        <v>8</v>
      </c>
      <c r="F294" s="107"/>
      <c r="G294" s="48">
        <f t="shared" si="16"/>
        <v>7.2542140990948965E-3</v>
      </c>
      <c r="H294" s="1" t="str">
        <f t="shared" si="13"/>
        <v>Tinggi</v>
      </c>
    </row>
    <row r="295" spans="1:8" x14ac:dyDescent="0.25">
      <c r="A295" s="43">
        <v>1719</v>
      </c>
      <c r="B295" s="43" t="s">
        <v>3</v>
      </c>
      <c r="C295" s="43">
        <v>0</v>
      </c>
      <c r="D295" s="43">
        <v>349.295053</v>
      </c>
      <c r="E295" s="43" t="s">
        <v>8</v>
      </c>
      <c r="F295" s="95">
        <v>41123</v>
      </c>
      <c r="G295" s="48">
        <f>D295/F$295</f>
        <v>8.4939098071638748E-3</v>
      </c>
      <c r="H295" s="1" t="str">
        <f t="shared" si="13"/>
        <v>Tinggi</v>
      </c>
    </row>
    <row r="296" spans="1:8" x14ac:dyDescent="0.25">
      <c r="A296" s="43">
        <v>1720</v>
      </c>
      <c r="B296" s="43" t="s">
        <v>3</v>
      </c>
      <c r="C296" s="43">
        <v>0</v>
      </c>
      <c r="D296" s="43">
        <v>288.59623499999998</v>
      </c>
      <c r="E296" s="43" t="s">
        <v>8</v>
      </c>
      <c r="F296" s="95"/>
      <c r="G296" s="48">
        <f t="shared" ref="G296:G300" si="17">D296/F$295</f>
        <v>7.0178789242030006E-3</v>
      </c>
      <c r="H296" s="1" t="str">
        <f t="shared" si="13"/>
        <v>Tinggi</v>
      </c>
    </row>
    <row r="297" spans="1:8" x14ac:dyDescent="0.25">
      <c r="A297" s="43">
        <v>1721</v>
      </c>
      <c r="B297" s="43" t="s">
        <v>3</v>
      </c>
      <c r="C297" s="43">
        <v>0</v>
      </c>
      <c r="D297" s="43">
        <v>209.24599799999999</v>
      </c>
      <c r="E297" s="43" t="s">
        <v>8</v>
      </c>
      <c r="F297" s="95"/>
      <c r="G297" s="48">
        <f t="shared" si="17"/>
        <v>5.0882960387131282E-3</v>
      </c>
      <c r="H297" s="1" t="str">
        <f t="shared" si="13"/>
        <v>Tinggi</v>
      </c>
    </row>
    <row r="298" spans="1:8" x14ac:dyDescent="0.25">
      <c r="A298" s="43">
        <v>1722</v>
      </c>
      <c r="B298" s="43" t="s">
        <v>3</v>
      </c>
      <c r="C298" s="43">
        <v>0</v>
      </c>
      <c r="D298" s="43">
        <v>244.99482</v>
      </c>
      <c r="E298" s="43" t="s">
        <v>8</v>
      </c>
      <c r="F298" s="95"/>
      <c r="G298" s="48">
        <f t="shared" si="17"/>
        <v>5.9576105828854902E-3</v>
      </c>
      <c r="H298" s="1" t="str">
        <f t="shared" si="13"/>
        <v>Tinggi</v>
      </c>
    </row>
    <row r="299" spans="1:8" x14ac:dyDescent="0.25">
      <c r="A299" s="43">
        <v>1723</v>
      </c>
      <c r="B299" s="43" t="s">
        <v>3</v>
      </c>
      <c r="C299" s="43">
        <v>0</v>
      </c>
      <c r="D299" s="43">
        <v>417.76797299999998</v>
      </c>
      <c r="E299" s="43" t="s">
        <v>8</v>
      </c>
      <c r="F299" s="95"/>
      <c r="G299" s="48">
        <f t="shared" si="17"/>
        <v>1.0158985798701456E-2</v>
      </c>
      <c r="H299" s="1" t="str">
        <f t="shared" si="13"/>
        <v>Tinggi</v>
      </c>
    </row>
    <row r="300" spans="1:8" x14ac:dyDescent="0.25">
      <c r="A300" s="43">
        <v>1724</v>
      </c>
      <c r="B300" s="43" t="s">
        <v>3</v>
      </c>
      <c r="C300" s="43">
        <v>0</v>
      </c>
      <c r="D300" s="43">
        <v>197.33042399999999</v>
      </c>
      <c r="E300" s="43" t="s">
        <v>8</v>
      </c>
      <c r="F300" s="95"/>
      <c r="G300" s="48">
        <f t="shared" si="17"/>
        <v>4.7985415460934265E-3</v>
      </c>
      <c r="H300" s="1" t="str">
        <f t="shared" si="13"/>
        <v>Tinggi</v>
      </c>
    </row>
    <row r="301" spans="1:8" x14ac:dyDescent="0.25">
      <c r="A301" s="43">
        <v>1725</v>
      </c>
      <c r="B301" s="1" t="s">
        <v>3</v>
      </c>
      <c r="C301" s="1">
        <v>0</v>
      </c>
      <c r="D301" s="1">
        <v>910.80071299999997</v>
      </c>
      <c r="E301" s="1" t="s">
        <v>8</v>
      </c>
      <c r="F301" s="107">
        <v>21434</v>
      </c>
      <c r="G301" s="48">
        <f>D301/F$301</f>
        <v>4.249326831202762E-2</v>
      </c>
      <c r="H301" s="1" t="str">
        <f t="shared" si="13"/>
        <v>Tinggi</v>
      </c>
    </row>
    <row r="302" spans="1:8" x14ac:dyDescent="0.25">
      <c r="A302" s="43">
        <v>1726</v>
      </c>
      <c r="B302" s="1" t="s">
        <v>3</v>
      </c>
      <c r="C302" s="1">
        <v>0</v>
      </c>
      <c r="D302" s="1">
        <v>952.22594700000002</v>
      </c>
      <c r="E302" s="1" t="s">
        <v>8</v>
      </c>
      <c r="F302" s="107"/>
      <c r="G302" s="48">
        <f>D302/F$301</f>
        <v>4.4425956284407951E-2</v>
      </c>
      <c r="H302" s="1" t="str">
        <f t="shared" si="13"/>
        <v>Tinggi</v>
      </c>
    </row>
    <row r="303" spans="1:8" x14ac:dyDescent="0.25">
      <c r="A303" s="1">
        <v>1727</v>
      </c>
      <c r="B303" s="1" t="s">
        <v>3</v>
      </c>
      <c r="C303" s="1">
        <v>0</v>
      </c>
      <c r="D303" s="1">
        <v>345.36359399999998</v>
      </c>
      <c r="E303" s="1" t="s">
        <v>8</v>
      </c>
      <c r="F303" s="106">
        <v>41123</v>
      </c>
      <c r="G303" s="48">
        <f>D303/F$303</f>
        <v>8.3983073705712133E-3</v>
      </c>
      <c r="H303" s="1" t="str">
        <f t="shared" si="13"/>
        <v>Tinggi</v>
      </c>
    </row>
    <row r="304" spans="1:8" x14ac:dyDescent="0.25">
      <c r="A304" s="1">
        <v>1728</v>
      </c>
      <c r="B304" s="1" t="s">
        <v>3</v>
      </c>
      <c r="C304" s="1">
        <v>0</v>
      </c>
      <c r="D304" s="1">
        <v>402.144341</v>
      </c>
      <c r="E304" s="1" t="s">
        <v>8</v>
      </c>
      <c r="F304" s="106"/>
      <c r="G304" s="48">
        <f t="shared" ref="G304:G315" si="18">D304/F$303</f>
        <v>9.7790613768450746E-3</v>
      </c>
      <c r="H304" s="1" t="str">
        <f t="shared" si="13"/>
        <v>Tinggi</v>
      </c>
    </row>
    <row r="305" spans="1:8" x14ac:dyDescent="0.25">
      <c r="A305" s="1">
        <v>1729</v>
      </c>
      <c r="B305" s="1" t="s">
        <v>3</v>
      </c>
      <c r="C305" s="1">
        <v>0</v>
      </c>
      <c r="D305" s="1">
        <v>734.971858</v>
      </c>
      <c r="E305" s="1" t="s">
        <v>8</v>
      </c>
      <c r="F305" s="106"/>
      <c r="G305" s="48">
        <f t="shared" si="18"/>
        <v>1.7872525302142353E-2</v>
      </c>
      <c r="H305" s="1" t="str">
        <f t="shared" si="13"/>
        <v>Tinggi</v>
      </c>
    </row>
    <row r="306" spans="1:8" x14ac:dyDescent="0.25">
      <c r="A306" s="1">
        <v>1730</v>
      </c>
      <c r="B306" s="1" t="s">
        <v>3</v>
      </c>
      <c r="C306" s="1">
        <v>0</v>
      </c>
      <c r="D306" s="1">
        <v>592.00282200000004</v>
      </c>
      <c r="E306" s="1" t="s">
        <v>8</v>
      </c>
      <c r="F306" s="106"/>
      <c r="G306" s="48">
        <f t="shared" si="18"/>
        <v>1.4395905503003186E-2</v>
      </c>
      <c r="H306" s="1" t="str">
        <f t="shared" si="13"/>
        <v>Tinggi</v>
      </c>
    </row>
    <row r="307" spans="1:8" x14ac:dyDescent="0.25">
      <c r="A307" s="1">
        <v>1731</v>
      </c>
      <c r="B307" s="1" t="s">
        <v>3</v>
      </c>
      <c r="C307" s="1">
        <v>0</v>
      </c>
      <c r="D307" s="1">
        <v>439.73839800000002</v>
      </c>
      <c r="E307" s="1" t="s">
        <v>8</v>
      </c>
      <c r="F307" s="106"/>
      <c r="G307" s="48">
        <f t="shared" si="18"/>
        <v>1.0693247039369696E-2</v>
      </c>
      <c r="H307" s="1" t="str">
        <f t="shared" si="13"/>
        <v>Tinggi</v>
      </c>
    </row>
    <row r="308" spans="1:8" x14ac:dyDescent="0.25">
      <c r="A308" s="1">
        <v>1732</v>
      </c>
      <c r="B308" s="1" t="s">
        <v>3</v>
      </c>
      <c r="C308" s="1">
        <v>0</v>
      </c>
      <c r="D308" s="1">
        <v>448.061801</v>
      </c>
      <c r="E308" s="1" t="s">
        <v>8</v>
      </c>
      <c r="F308" s="106"/>
      <c r="G308" s="48">
        <f t="shared" si="18"/>
        <v>1.0895649660773776E-2</v>
      </c>
      <c r="H308" s="1" t="str">
        <f t="shared" si="13"/>
        <v>Tinggi</v>
      </c>
    </row>
    <row r="309" spans="1:8" x14ac:dyDescent="0.25">
      <c r="A309" s="1">
        <v>1733</v>
      </c>
      <c r="B309" s="1" t="s">
        <v>3</v>
      </c>
      <c r="C309" s="1">
        <v>0</v>
      </c>
      <c r="D309" s="1">
        <v>203.279766</v>
      </c>
      <c r="E309" s="1" t="s">
        <v>8</v>
      </c>
      <c r="F309" s="106"/>
      <c r="G309" s="48">
        <f t="shared" si="18"/>
        <v>4.943213432872115E-3</v>
      </c>
      <c r="H309" s="1" t="str">
        <f t="shared" si="13"/>
        <v>Tinggi</v>
      </c>
    </row>
    <row r="310" spans="1:8" x14ac:dyDescent="0.25">
      <c r="A310" s="1">
        <v>1734</v>
      </c>
      <c r="B310" s="1" t="s">
        <v>3</v>
      </c>
      <c r="C310" s="1">
        <v>0</v>
      </c>
      <c r="D310" s="1">
        <v>414.801177</v>
      </c>
      <c r="E310" s="1" t="s">
        <v>8</v>
      </c>
      <c r="F310" s="106"/>
      <c r="G310" s="48">
        <f t="shared" si="18"/>
        <v>1.008684135398682E-2</v>
      </c>
      <c r="H310" s="1" t="str">
        <f t="shared" si="13"/>
        <v>Tinggi</v>
      </c>
    </row>
    <row r="311" spans="1:8" x14ac:dyDescent="0.25">
      <c r="A311" s="1">
        <v>1735</v>
      </c>
      <c r="B311" s="1" t="s">
        <v>3</v>
      </c>
      <c r="C311" s="1">
        <v>0</v>
      </c>
      <c r="D311" s="1">
        <v>340.61448100000001</v>
      </c>
      <c r="E311" s="1" t="s">
        <v>8</v>
      </c>
      <c r="F311" s="106"/>
      <c r="G311" s="48">
        <f t="shared" si="18"/>
        <v>8.2828218028840311E-3</v>
      </c>
      <c r="H311" s="1" t="str">
        <f t="shared" si="13"/>
        <v>Tinggi</v>
      </c>
    </row>
    <row r="312" spans="1:8" x14ac:dyDescent="0.25">
      <c r="A312" s="1">
        <v>1736</v>
      </c>
      <c r="B312" s="1" t="s">
        <v>3</v>
      </c>
      <c r="C312" s="1">
        <v>0</v>
      </c>
      <c r="D312" s="1">
        <v>331.14705600000002</v>
      </c>
      <c r="E312" s="1" t="s">
        <v>8</v>
      </c>
      <c r="F312" s="106"/>
      <c r="G312" s="48">
        <f t="shared" si="18"/>
        <v>8.0525996644213709E-3</v>
      </c>
      <c r="H312" s="1" t="str">
        <f t="shared" si="13"/>
        <v>Tinggi</v>
      </c>
    </row>
    <row r="313" spans="1:8" x14ac:dyDescent="0.25">
      <c r="A313" s="1">
        <v>1745</v>
      </c>
      <c r="B313" s="1" t="s">
        <v>3</v>
      </c>
      <c r="C313" s="1">
        <v>0</v>
      </c>
      <c r="D313" s="1">
        <v>16.235384</v>
      </c>
      <c r="E313" s="1" t="s">
        <v>8</v>
      </c>
      <c r="F313" s="106"/>
      <c r="G313" s="48">
        <f t="shared" si="18"/>
        <v>3.9480057388809183E-4</v>
      </c>
      <c r="H313" s="1" t="str">
        <f t="shared" si="13"/>
        <v>Rendah</v>
      </c>
    </row>
    <row r="314" spans="1:8" x14ac:dyDescent="0.25">
      <c r="A314" s="1">
        <v>1746</v>
      </c>
      <c r="B314" s="1" t="s">
        <v>3</v>
      </c>
      <c r="C314" s="1">
        <v>0</v>
      </c>
      <c r="D314" s="1">
        <v>16.763831</v>
      </c>
      <c r="E314" s="1" t="s">
        <v>8</v>
      </c>
      <c r="F314" s="106"/>
      <c r="G314" s="48">
        <f t="shared" si="18"/>
        <v>4.0765097390754566E-4</v>
      </c>
      <c r="H314" s="1" t="str">
        <f t="shared" si="13"/>
        <v>Rendah</v>
      </c>
    </row>
    <row r="315" spans="1:8" x14ac:dyDescent="0.25">
      <c r="A315" s="1">
        <v>1747</v>
      </c>
      <c r="B315" s="1" t="s">
        <v>3</v>
      </c>
      <c r="C315" s="1">
        <v>0</v>
      </c>
      <c r="D315" s="1">
        <v>30.121587999999999</v>
      </c>
      <c r="E315" s="1" t="s">
        <v>8</v>
      </c>
      <c r="F315" s="106"/>
      <c r="G315" s="48">
        <f t="shared" si="18"/>
        <v>7.3247545169369938E-4</v>
      </c>
      <c r="H315" s="1" t="str">
        <f t="shared" si="13"/>
        <v>Rendah</v>
      </c>
    </row>
    <row r="316" spans="1:8" ht="15" hidden="1" customHeight="1" x14ac:dyDescent="0.25">
      <c r="A316" s="10">
        <v>1378</v>
      </c>
      <c r="B316" s="10" t="s">
        <v>3</v>
      </c>
      <c r="C316" s="10">
        <v>0</v>
      </c>
      <c r="D316" s="10">
        <v>1184.2003440000001</v>
      </c>
      <c r="E316" s="10" t="s">
        <v>13</v>
      </c>
      <c r="F316"/>
      <c r="G316"/>
      <c r="H316"/>
    </row>
    <row r="317" spans="1:8" ht="15" hidden="1" customHeight="1" x14ac:dyDescent="0.25">
      <c r="A317" s="1">
        <v>1434</v>
      </c>
      <c r="B317" s="1" t="s">
        <v>3</v>
      </c>
      <c r="C317" s="1">
        <v>0</v>
      </c>
      <c r="D317" s="1">
        <v>16.258572999999998</v>
      </c>
      <c r="E317" s="1" t="s">
        <v>13</v>
      </c>
      <c r="F317"/>
      <c r="G317"/>
      <c r="H317"/>
    </row>
    <row r="318" spans="1:8" ht="15" hidden="1" customHeight="1" x14ac:dyDescent="0.25">
      <c r="A318" s="1">
        <v>1435</v>
      </c>
      <c r="B318" s="1" t="s">
        <v>3</v>
      </c>
      <c r="C318" s="1">
        <v>0</v>
      </c>
      <c r="D318" s="1">
        <v>28.526883000000002</v>
      </c>
      <c r="E318" s="1" t="s">
        <v>13</v>
      </c>
      <c r="F318"/>
      <c r="G318"/>
      <c r="H318"/>
    </row>
    <row r="319" spans="1:8" ht="15" hidden="1" customHeight="1" x14ac:dyDescent="0.25">
      <c r="A319" s="1">
        <v>1748</v>
      </c>
      <c r="B319" s="1" t="s">
        <v>3</v>
      </c>
      <c r="C319" s="1">
        <v>0</v>
      </c>
      <c r="D319" s="1">
        <v>26.144538000000001</v>
      </c>
      <c r="E319" s="1" t="s">
        <v>13</v>
      </c>
      <c r="F319"/>
      <c r="G319"/>
      <c r="H319"/>
    </row>
    <row r="320" spans="1:8" ht="15" hidden="1" customHeight="1" x14ac:dyDescent="0.25">
      <c r="A320" s="1">
        <v>1075</v>
      </c>
      <c r="B320" s="1" t="s">
        <v>3</v>
      </c>
      <c r="C320" s="1">
        <v>0</v>
      </c>
      <c r="D320" s="1">
        <v>1960.3743850000001</v>
      </c>
      <c r="E320" s="1" t="s">
        <v>9</v>
      </c>
      <c r="F320"/>
      <c r="G320"/>
      <c r="H320"/>
    </row>
    <row r="321" spans="1:5" customFormat="1" ht="15" hidden="1" customHeight="1" x14ac:dyDescent="0.25">
      <c r="A321" s="1">
        <v>1076</v>
      </c>
      <c r="B321" s="1" t="s">
        <v>3</v>
      </c>
      <c r="C321" s="1">
        <v>0</v>
      </c>
      <c r="D321" s="1">
        <v>1734.319898</v>
      </c>
      <c r="E321" s="1" t="s">
        <v>9</v>
      </c>
    </row>
    <row r="322" spans="1:5" customFormat="1" ht="15" hidden="1" customHeight="1" x14ac:dyDescent="0.25">
      <c r="A322" s="1">
        <v>1077</v>
      </c>
      <c r="B322" s="1" t="s">
        <v>3</v>
      </c>
      <c r="C322" s="1">
        <v>0</v>
      </c>
      <c r="D322" s="1">
        <v>1781.862603</v>
      </c>
      <c r="E322" s="1" t="s">
        <v>9</v>
      </c>
    </row>
    <row r="323" spans="1:5" customFormat="1" ht="15" hidden="1" customHeight="1" x14ac:dyDescent="0.25">
      <c r="A323" s="1">
        <v>1078</v>
      </c>
      <c r="B323" s="1" t="s">
        <v>3</v>
      </c>
      <c r="C323" s="1">
        <v>0</v>
      </c>
      <c r="D323" s="1">
        <v>379.442543</v>
      </c>
      <c r="E323" s="1" t="s">
        <v>9</v>
      </c>
    </row>
    <row r="324" spans="1:5" customFormat="1" ht="15" hidden="1" customHeight="1" x14ac:dyDescent="0.25">
      <c r="A324" s="1">
        <v>1079</v>
      </c>
      <c r="B324" s="1" t="s">
        <v>3</v>
      </c>
      <c r="C324" s="1">
        <v>0</v>
      </c>
      <c r="D324" s="1">
        <v>390.34576299999998</v>
      </c>
      <c r="E324" s="1" t="s">
        <v>9</v>
      </c>
    </row>
    <row r="325" spans="1:5" customFormat="1" ht="15" hidden="1" customHeight="1" x14ac:dyDescent="0.25">
      <c r="A325" s="1">
        <v>1080</v>
      </c>
      <c r="B325" s="1" t="s">
        <v>3</v>
      </c>
      <c r="C325" s="1">
        <v>0</v>
      </c>
      <c r="D325" s="1">
        <v>398.74631699999998</v>
      </c>
      <c r="E325" s="1" t="s">
        <v>9</v>
      </c>
    </row>
    <row r="326" spans="1:5" customFormat="1" ht="15" hidden="1" customHeight="1" x14ac:dyDescent="0.25">
      <c r="A326" s="1">
        <v>1081</v>
      </c>
      <c r="B326" s="1" t="s">
        <v>3</v>
      </c>
      <c r="C326" s="1">
        <v>0</v>
      </c>
      <c r="D326" s="1">
        <v>383.27529600000003</v>
      </c>
      <c r="E326" s="1" t="s">
        <v>9</v>
      </c>
    </row>
    <row r="327" spans="1:5" customFormat="1" ht="15" hidden="1" customHeight="1" x14ac:dyDescent="0.25">
      <c r="A327" s="1">
        <v>1082</v>
      </c>
      <c r="B327" s="1" t="s">
        <v>3</v>
      </c>
      <c r="C327" s="1">
        <v>0</v>
      </c>
      <c r="D327" s="1">
        <v>32.534647</v>
      </c>
      <c r="E327" s="1" t="s">
        <v>9</v>
      </c>
    </row>
    <row r="328" spans="1:5" customFormat="1" ht="15" hidden="1" customHeight="1" x14ac:dyDescent="0.25">
      <c r="A328" s="1">
        <v>1083</v>
      </c>
      <c r="B328" s="1" t="s">
        <v>3</v>
      </c>
      <c r="C328" s="1">
        <v>0</v>
      </c>
      <c r="D328" s="1">
        <v>34.254136000000003</v>
      </c>
      <c r="E328" s="1" t="s">
        <v>9</v>
      </c>
    </row>
    <row r="329" spans="1:5" customFormat="1" ht="15" hidden="1" customHeight="1" x14ac:dyDescent="0.25">
      <c r="A329" s="1">
        <v>1084</v>
      </c>
      <c r="B329" s="1" t="s">
        <v>3</v>
      </c>
      <c r="C329" s="1">
        <v>0</v>
      </c>
      <c r="D329" s="1">
        <v>13.793184999999999</v>
      </c>
      <c r="E329" s="1" t="s">
        <v>9</v>
      </c>
    </row>
    <row r="330" spans="1:5" customFormat="1" ht="15" hidden="1" customHeight="1" x14ac:dyDescent="0.25">
      <c r="A330" s="1">
        <v>1085</v>
      </c>
      <c r="B330" s="1" t="s">
        <v>3</v>
      </c>
      <c r="C330" s="1">
        <v>0</v>
      </c>
      <c r="D330" s="1">
        <v>13.49973</v>
      </c>
      <c r="E330" s="1" t="s">
        <v>9</v>
      </c>
    </row>
    <row r="331" spans="1:5" customFormat="1" ht="15" hidden="1" customHeight="1" x14ac:dyDescent="0.25">
      <c r="A331" s="1">
        <v>1086</v>
      </c>
      <c r="B331" s="1" t="s">
        <v>3</v>
      </c>
      <c r="C331" s="1">
        <v>0</v>
      </c>
      <c r="D331" s="1">
        <v>27.802520999999999</v>
      </c>
      <c r="E331" s="1" t="s">
        <v>9</v>
      </c>
    </row>
    <row r="332" spans="1:5" customFormat="1" ht="15" hidden="1" customHeight="1" x14ac:dyDescent="0.25">
      <c r="A332" s="1">
        <v>1087</v>
      </c>
      <c r="B332" s="1" t="s">
        <v>3</v>
      </c>
      <c r="C332" s="1">
        <v>0</v>
      </c>
      <c r="D332" s="1">
        <v>12.312588</v>
      </c>
      <c r="E332" s="1" t="s">
        <v>9</v>
      </c>
    </row>
    <row r="333" spans="1:5" customFormat="1" ht="15" hidden="1" customHeight="1" x14ac:dyDescent="0.25">
      <c r="A333" s="1">
        <v>1088</v>
      </c>
      <c r="B333" s="1" t="s">
        <v>3</v>
      </c>
      <c r="C333" s="1">
        <v>0</v>
      </c>
      <c r="D333" s="1">
        <v>44.752983999999998</v>
      </c>
      <c r="E333" s="1" t="s">
        <v>9</v>
      </c>
    </row>
    <row r="334" spans="1:5" customFormat="1" ht="15" hidden="1" customHeight="1" x14ac:dyDescent="0.25">
      <c r="A334" s="1">
        <v>1089</v>
      </c>
      <c r="B334" s="1" t="s">
        <v>3</v>
      </c>
      <c r="C334" s="1">
        <v>0</v>
      </c>
      <c r="D334" s="1">
        <v>23.096056000000001</v>
      </c>
      <c r="E334" s="1" t="s">
        <v>9</v>
      </c>
    </row>
    <row r="335" spans="1:5" customFormat="1" ht="15" hidden="1" customHeight="1" x14ac:dyDescent="0.25">
      <c r="A335" s="1">
        <v>1090</v>
      </c>
      <c r="B335" s="1" t="s">
        <v>3</v>
      </c>
      <c r="C335" s="1">
        <v>0</v>
      </c>
      <c r="D335" s="1">
        <v>42.434001000000002</v>
      </c>
      <c r="E335" s="1" t="s">
        <v>9</v>
      </c>
    </row>
    <row r="336" spans="1:5" customFormat="1" ht="15" hidden="1" customHeight="1" x14ac:dyDescent="0.25">
      <c r="A336" s="1">
        <v>1091</v>
      </c>
      <c r="B336" s="1" t="s">
        <v>3</v>
      </c>
      <c r="C336" s="1">
        <v>0</v>
      </c>
      <c r="D336" s="1">
        <v>21.399011999999999</v>
      </c>
      <c r="E336" s="1" t="s">
        <v>9</v>
      </c>
    </row>
    <row r="337" spans="1:5" customFormat="1" ht="15" hidden="1" customHeight="1" x14ac:dyDescent="0.25">
      <c r="A337" s="1">
        <v>1092</v>
      </c>
      <c r="B337" s="1" t="s">
        <v>3</v>
      </c>
      <c r="C337" s="1">
        <v>0</v>
      </c>
      <c r="D337" s="1">
        <v>131.32866799999999</v>
      </c>
      <c r="E337" s="1" t="s">
        <v>9</v>
      </c>
    </row>
    <row r="338" spans="1:5" customFormat="1" ht="15" hidden="1" customHeight="1" x14ac:dyDescent="0.25">
      <c r="A338" s="1">
        <v>1093</v>
      </c>
      <c r="B338" s="1" t="s">
        <v>3</v>
      </c>
      <c r="C338" s="1">
        <v>0</v>
      </c>
      <c r="D338" s="1">
        <v>135.18188000000001</v>
      </c>
      <c r="E338" s="1" t="s">
        <v>9</v>
      </c>
    </row>
    <row r="339" spans="1:5" customFormat="1" ht="15" hidden="1" customHeight="1" x14ac:dyDescent="0.25">
      <c r="A339" s="1">
        <v>1094</v>
      </c>
      <c r="B339" s="1" t="s">
        <v>3</v>
      </c>
      <c r="C339" s="1">
        <v>0</v>
      </c>
      <c r="D339" s="1">
        <v>54.419842000000003</v>
      </c>
      <c r="E339" s="1" t="s">
        <v>9</v>
      </c>
    </row>
    <row r="340" spans="1:5" customFormat="1" ht="15" hidden="1" customHeight="1" x14ac:dyDescent="0.25">
      <c r="A340" s="1">
        <v>1095</v>
      </c>
      <c r="B340" s="1" t="s">
        <v>3</v>
      </c>
      <c r="C340" s="1">
        <v>0</v>
      </c>
      <c r="D340" s="1">
        <v>49.327005999999997</v>
      </c>
      <c r="E340" s="1" t="s">
        <v>9</v>
      </c>
    </row>
    <row r="341" spans="1:5" customFormat="1" ht="15" hidden="1" customHeight="1" x14ac:dyDescent="0.25">
      <c r="A341" s="1">
        <v>1096</v>
      </c>
      <c r="B341" s="1" t="s">
        <v>3</v>
      </c>
      <c r="C341" s="1">
        <v>0</v>
      </c>
      <c r="D341" s="1">
        <v>87.327038999999999</v>
      </c>
      <c r="E341" s="1" t="s">
        <v>9</v>
      </c>
    </row>
    <row r="342" spans="1:5" customFormat="1" ht="15" hidden="1" customHeight="1" x14ac:dyDescent="0.25">
      <c r="A342" s="1">
        <v>1097</v>
      </c>
      <c r="B342" s="1" t="s">
        <v>3</v>
      </c>
      <c r="C342" s="1">
        <v>0</v>
      </c>
      <c r="D342" s="1">
        <v>78.063552000000001</v>
      </c>
      <c r="E342" s="1" t="s">
        <v>9</v>
      </c>
    </row>
    <row r="343" spans="1:5" customFormat="1" ht="15" hidden="1" customHeight="1" x14ac:dyDescent="0.25">
      <c r="A343" s="1">
        <v>1098</v>
      </c>
      <c r="B343" s="1" t="s">
        <v>3</v>
      </c>
      <c r="C343" s="1">
        <v>0</v>
      </c>
      <c r="D343" s="1">
        <v>94.989268999999993</v>
      </c>
      <c r="E343" s="1" t="s">
        <v>9</v>
      </c>
    </row>
    <row r="344" spans="1:5" customFormat="1" ht="15" hidden="1" customHeight="1" x14ac:dyDescent="0.25">
      <c r="A344" s="1">
        <v>1099</v>
      </c>
      <c r="B344" s="1" t="s">
        <v>3</v>
      </c>
      <c r="C344" s="1">
        <v>0</v>
      </c>
      <c r="D344" s="1">
        <v>53.111629999999998</v>
      </c>
      <c r="E344" s="1" t="s">
        <v>9</v>
      </c>
    </row>
    <row r="345" spans="1:5" customFormat="1" ht="15" hidden="1" customHeight="1" x14ac:dyDescent="0.25">
      <c r="A345" s="1">
        <v>1100</v>
      </c>
      <c r="B345" s="1" t="s">
        <v>3</v>
      </c>
      <c r="C345" s="1">
        <v>0</v>
      </c>
      <c r="D345" s="1">
        <v>22.134585999999999</v>
      </c>
      <c r="E345" s="1" t="s">
        <v>9</v>
      </c>
    </row>
    <row r="346" spans="1:5" customFormat="1" ht="15" hidden="1" customHeight="1" x14ac:dyDescent="0.25">
      <c r="A346" s="1">
        <v>1101</v>
      </c>
      <c r="B346" s="1" t="s">
        <v>3</v>
      </c>
      <c r="C346" s="1">
        <v>0</v>
      </c>
      <c r="D346" s="1">
        <v>35.389436000000003</v>
      </c>
      <c r="E346" s="1" t="s">
        <v>9</v>
      </c>
    </row>
    <row r="347" spans="1:5" customFormat="1" ht="15" hidden="1" customHeight="1" x14ac:dyDescent="0.25">
      <c r="A347" s="1">
        <v>1102</v>
      </c>
      <c r="B347" s="1" t="s">
        <v>3</v>
      </c>
      <c r="C347" s="1">
        <v>0</v>
      </c>
      <c r="D347" s="1">
        <v>21.422989000000001</v>
      </c>
      <c r="E347" s="1" t="s">
        <v>9</v>
      </c>
    </row>
    <row r="348" spans="1:5" customFormat="1" ht="15" hidden="1" customHeight="1" x14ac:dyDescent="0.25">
      <c r="A348" s="1">
        <v>1103</v>
      </c>
      <c r="B348" s="1" t="s">
        <v>3</v>
      </c>
      <c r="C348" s="1">
        <v>0</v>
      </c>
      <c r="D348" s="1">
        <v>35.373044999999998</v>
      </c>
      <c r="E348" s="1" t="s">
        <v>9</v>
      </c>
    </row>
    <row r="349" spans="1:5" customFormat="1" ht="15" hidden="1" customHeight="1" x14ac:dyDescent="0.25">
      <c r="A349" s="1">
        <v>1104</v>
      </c>
      <c r="B349" s="1" t="s">
        <v>3</v>
      </c>
      <c r="C349" s="1">
        <v>0</v>
      </c>
      <c r="D349" s="1">
        <v>23.359023000000001</v>
      </c>
      <c r="E349" s="1" t="s">
        <v>9</v>
      </c>
    </row>
    <row r="350" spans="1:5" customFormat="1" ht="15" hidden="1" customHeight="1" x14ac:dyDescent="0.25">
      <c r="A350" s="1">
        <v>1105</v>
      </c>
      <c r="B350" s="1" t="s">
        <v>3</v>
      </c>
      <c r="C350" s="1">
        <v>0</v>
      </c>
      <c r="D350" s="1">
        <v>25.842178000000001</v>
      </c>
      <c r="E350" s="1" t="s">
        <v>9</v>
      </c>
    </row>
    <row r="351" spans="1:5" customFormat="1" ht="15" hidden="1" customHeight="1" x14ac:dyDescent="0.25">
      <c r="A351" s="1">
        <v>1106</v>
      </c>
      <c r="B351" s="1" t="s">
        <v>3</v>
      </c>
      <c r="C351" s="1">
        <v>0</v>
      </c>
      <c r="D351" s="1">
        <v>30.119488</v>
      </c>
      <c r="E351" s="1" t="s">
        <v>9</v>
      </c>
    </row>
    <row r="352" spans="1:5" customFormat="1" ht="15" hidden="1" customHeight="1" x14ac:dyDescent="0.25">
      <c r="A352" s="1">
        <v>1107</v>
      </c>
      <c r="B352" s="1" t="s">
        <v>3</v>
      </c>
      <c r="C352" s="1">
        <v>0</v>
      </c>
      <c r="D352" s="1">
        <v>32.833261</v>
      </c>
      <c r="E352" s="1" t="s">
        <v>9</v>
      </c>
    </row>
    <row r="353" spans="1:5" customFormat="1" ht="15" hidden="1" customHeight="1" x14ac:dyDescent="0.25">
      <c r="A353" s="1">
        <v>1108</v>
      </c>
      <c r="B353" s="1" t="s">
        <v>3</v>
      </c>
      <c r="C353" s="1">
        <v>0</v>
      </c>
      <c r="D353" s="1">
        <v>35.379679000000003</v>
      </c>
      <c r="E353" s="1" t="s">
        <v>9</v>
      </c>
    </row>
    <row r="354" spans="1:5" customFormat="1" ht="15" hidden="1" customHeight="1" x14ac:dyDescent="0.25">
      <c r="A354" s="1">
        <v>1109</v>
      </c>
      <c r="B354" s="1" t="s">
        <v>3</v>
      </c>
      <c r="C354" s="1">
        <v>0</v>
      </c>
      <c r="D354" s="1">
        <v>19.304473999999999</v>
      </c>
      <c r="E354" s="1" t="s">
        <v>9</v>
      </c>
    </row>
    <row r="355" spans="1:5" customFormat="1" ht="15" hidden="1" customHeight="1" x14ac:dyDescent="0.25">
      <c r="A355" s="1">
        <v>1110</v>
      </c>
      <c r="B355" s="1" t="s">
        <v>3</v>
      </c>
      <c r="C355" s="1">
        <v>0</v>
      </c>
      <c r="D355" s="1">
        <v>33.451008000000002</v>
      </c>
      <c r="E355" s="1" t="s">
        <v>9</v>
      </c>
    </row>
    <row r="356" spans="1:5" customFormat="1" ht="15" hidden="1" customHeight="1" x14ac:dyDescent="0.25">
      <c r="A356" s="1">
        <v>1111</v>
      </c>
      <c r="B356" s="1" t="s">
        <v>3</v>
      </c>
      <c r="C356" s="1">
        <v>0</v>
      </c>
      <c r="D356" s="1">
        <v>20.323740999999998</v>
      </c>
      <c r="E356" s="1" t="s">
        <v>9</v>
      </c>
    </row>
    <row r="357" spans="1:5" customFormat="1" ht="15" hidden="1" customHeight="1" x14ac:dyDescent="0.25">
      <c r="A357" s="1">
        <v>1112</v>
      </c>
      <c r="B357" s="1" t="s">
        <v>3</v>
      </c>
      <c r="C357" s="1">
        <v>0</v>
      </c>
      <c r="D357" s="1">
        <v>26.351773000000001</v>
      </c>
      <c r="E357" s="1" t="s">
        <v>9</v>
      </c>
    </row>
    <row r="358" spans="1:5" customFormat="1" ht="15" hidden="1" customHeight="1" x14ac:dyDescent="0.25">
      <c r="A358" s="1">
        <v>1113</v>
      </c>
      <c r="B358" s="1" t="s">
        <v>3</v>
      </c>
      <c r="C358" s="1">
        <v>0</v>
      </c>
      <c r="D358" s="1">
        <v>21.222338000000001</v>
      </c>
      <c r="E358" s="1" t="s">
        <v>9</v>
      </c>
    </row>
    <row r="359" spans="1:5" customFormat="1" ht="15" hidden="1" customHeight="1" x14ac:dyDescent="0.25">
      <c r="A359" s="1">
        <v>1114</v>
      </c>
      <c r="B359" s="1" t="s">
        <v>3</v>
      </c>
      <c r="C359" s="1">
        <v>0</v>
      </c>
      <c r="D359" s="1">
        <v>12.132676</v>
      </c>
      <c r="E359" s="1" t="s">
        <v>9</v>
      </c>
    </row>
    <row r="360" spans="1:5" customFormat="1" ht="15" hidden="1" customHeight="1" x14ac:dyDescent="0.25">
      <c r="A360" s="1">
        <v>1115</v>
      </c>
      <c r="B360" s="1" t="s">
        <v>3</v>
      </c>
      <c r="C360" s="1">
        <v>0</v>
      </c>
      <c r="D360" s="1">
        <v>8.9529350000000001</v>
      </c>
      <c r="E360" s="1" t="s">
        <v>9</v>
      </c>
    </row>
    <row r="361" spans="1:5" customFormat="1" ht="15" hidden="1" customHeight="1" x14ac:dyDescent="0.25">
      <c r="A361" s="1">
        <v>1116</v>
      </c>
      <c r="B361" s="1" t="s">
        <v>3</v>
      </c>
      <c r="C361" s="1">
        <v>0</v>
      </c>
      <c r="D361" s="1">
        <v>36.974454999999999</v>
      </c>
      <c r="E361" s="1" t="s">
        <v>9</v>
      </c>
    </row>
    <row r="362" spans="1:5" customFormat="1" ht="15" hidden="1" customHeight="1" x14ac:dyDescent="0.25">
      <c r="A362" s="1">
        <v>1117</v>
      </c>
      <c r="B362" s="1" t="s">
        <v>3</v>
      </c>
      <c r="C362" s="1">
        <v>0</v>
      </c>
      <c r="D362" s="1">
        <v>44.037852000000001</v>
      </c>
      <c r="E362" s="1" t="s">
        <v>9</v>
      </c>
    </row>
    <row r="363" spans="1:5" customFormat="1" ht="15" hidden="1" customHeight="1" x14ac:dyDescent="0.25">
      <c r="A363" s="1">
        <v>1118</v>
      </c>
      <c r="B363" s="1" t="s">
        <v>3</v>
      </c>
      <c r="C363" s="1">
        <v>0</v>
      </c>
      <c r="D363" s="1">
        <v>37.571393999999998</v>
      </c>
      <c r="E363" s="1" t="s">
        <v>9</v>
      </c>
    </row>
    <row r="364" spans="1:5" customFormat="1" ht="15" hidden="1" customHeight="1" x14ac:dyDescent="0.25">
      <c r="A364" s="1">
        <v>1119</v>
      </c>
      <c r="B364" s="1" t="s">
        <v>3</v>
      </c>
      <c r="C364" s="1">
        <v>0</v>
      </c>
      <c r="D364" s="1">
        <v>18.846318</v>
      </c>
      <c r="E364" s="1" t="s">
        <v>9</v>
      </c>
    </row>
    <row r="365" spans="1:5" customFormat="1" ht="15" hidden="1" customHeight="1" x14ac:dyDescent="0.25">
      <c r="A365" s="1">
        <v>1120</v>
      </c>
      <c r="B365" s="1" t="s">
        <v>3</v>
      </c>
      <c r="C365" s="1">
        <v>0</v>
      </c>
      <c r="D365" s="1">
        <v>601.193713</v>
      </c>
      <c r="E365" s="1" t="s">
        <v>9</v>
      </c>
    </row>
    <row r="366" spans="1:5" customFormat="1" ht="15" hidden="1" customHeight="1" x14ac:dyDescent="0.25">
      <c r="A366" s="1">
        <v>1121</v>
      </c>
      <c r="B366" s="1" t="s">
        <v>3</v>
      </c>
      <c r="C366" s="1">
        <v>0</v>
      </c>
      <c r="D366" s="1">
        <v>320.45996500000001</v>
      </c>
      <c r="E366" s="1" t="s">
        <v>9</v>
      </c>
    </row>
    <row r="367" spans="1:5" customFormat="1" ht="15" hidden="1" customHeight="1" x14ac:dyDescent="0.25">
      <c r="A367" s="1">
        <v>1122</v>
      </c>
      <c r="B367" s="1" t="s">
        <v>3</v>
      </c>
      <c r="C367" s="1">
        <v>0</v>
      </c>
      <c r="D367" s="1">
        <v>287.16455300000001</v>
      </c>
      <c r="E367" s="1" t="s">
        <v>9</v>
      </c>
    </row>
    <row r="368" spans="1:5" customFormat="1" ht="15" hidden="1" customHeight="1" x14ac:dyDescent="0.25">
      <c r="A368" s="1">
        <v>1123</v>
      </c>
      <c r="B368" s="1" t="s">
        <v>3</v>
      </c>
      <c r="C368" s="1">
        <v>0</v>
      </c>
      <c r="D368" s="1">
        <v>10.534295</v>
      </c>
      <c r="E368" s="1" t="s">
        <v>9</v>
      </c>
    </row>
    <row r="369" spans="1:5" customFormat="1" ht="15" hidden="1" customHeight="1" x14ac:dyDescent="0.25">
      <c r="A369" s="1">
        <v>1124</v>
      </c>
      <c r="B369" s="1" t="s">
        <v>3</v>
      </c>
      <c r="C369" s="1">
        <v>0</v>
      </c>
      <c r="D369" s="1">
        <v>20.728368</v>
      </c>
      <c r="E369" s="1" t="s">
        <v>9</v>
      </c>
    </row>
    <row r="370" spans="1:5" customFormat="1" ht="15" hidden="1" customHeight="1" x14ac:dyDescent="0.25">
      <c r="A370" s="1">
        <v>1125</v>
      </c>
      <c r="B370" s="1" t="s">
        <v>3</v>
      </c>
      <c r="C370" s="1">
        <v>0</v>
      </c>
      <c r="D370" s="1">
        <v>12.386618</v>
      </c>
      <c r="E370" s="1" t="s">
        <v>9</v>
      </c>
    </row>
    <row r="371" spans="1:5" customFormat="1" ht="15" hidden="1" customHeight="1" x14ac:dyDescent="0.25">
      <c r="A371" s="1">
        <v>1126</v>
      </c>
      <c r="B371" s="1" t="s">
        <v>3</v>
      </c>
      <c r="C371" s="1">
        <v>0</v>
      </c>
      <c r="D371" s="1">
        <v>9.6034089999999992</v>
      </c>
      <c r="E371" s="1" t="s">
        <v>9</v>
      </c>
    </row>
    <row r="372" spans="1:5" customFormat="1" ht="15" hidden="1" customHeight="1" x14ac:dyDescent="0.25">
      <c r="A372" s="1">
        <v>1127</v>
      </c>
      <c r="B372" s="1" t="s">
        <v>3</v>
      </c>
      <c r="C372" s="1">
        <v>0</v>
      </c>
      <c r="D372" s="1">
        <v>21.260753000000001</v>
      </c>
      <c r="E372" s="1" t="s">
        <v>9</v>
      </c>
    </row>
    <row r="373" spans="1:5" customFormat="1" ht="15" hidden="1" customHeight="1" x14ac:dyDescent="0.25">
      <c r="A373" s="1">
        <v>1128</v>
      </c>
      <c r="B373" s="1" t="s">
        <v>3</v>
      </c>
      <c r="C373" s="1">
        <v>0</v>
      </c>
      <c r="D373" s="1">
        <v>16.719728</v>
      </c>
      <c r="E373" s="1" t="s">
        <v>9</v>
      </c>
    </row>
    <row r="374" spans="1:5" customFormat="1" ht="15" hidden="1" customHeight="1" x14ac:dyDescent="0.25">
      <c r="A374" s="1">
        <v>1129</v>
      </c>
      <c r="B374" s="1" t="s">
        <v>3</v>
      </c>
      <c r="C374" s="1">
        <v>0</v>
      </c>
      <c r="D374" s="1">
        <v>5.7403789999999999</v>
      </c>
      <c r="E374" s="1" t="s">
        <v>9</v>
      </c>
    </row>
    <row r="375" spans="1:5" customFormat="1" ht="15" hidden="1" customHeight="1" x14ac:dyDescent="0.25">
      <c r="A375" s="1">
        <v>1130</v>
      </c>
      <c r="B375" s="1" t="s">
        <v>3</v>
      </c>
      <c r="C375" s="1">
        <v>0</v>
      </c>
      <c r="D375" s="1">
        <v>20.058510999999999</v>
      </c>
      <c r="E375" s="1" t="s">
        <v>9</v>
      </c>
    </row>
    <row r="376" spans="1:5" customFormat="1" ht="15" hidden="1" customHeight="1" x14ac:dyDescent="0.25">
      <c r="A376" s="1">
        <v>1131</v>
      </c>
      <c r="B376" s="1" t="s">
        <v>3</v>
      </c>
      <c r="C376" s="1">
        <v>0</v>
      </c>
      <c r="D376" s="1">
        <v>7.7220750000000002</v>
      </c>
      <c r="E376" s="1" t="s">
        <v>9</v>
      </c>
    </row>
    <row r="377" spans="1:5" customFormat="1" ht="15" hidden="1" customHeight="1" x14ac:dyDescent="0.25">
      <c r="A377" s="1">
        <v>1132</v>
      </c>
      <c r="B377" s="1" t="s">
        <v>3</v>
      </c>
      <c r="C377" s="1">
        <v>0</v>
      </c>
      <c r="D377" s="1">
        <v>4.9025109999999996</v>
      </c>
      <c r="E377" s="1" t="s">
        <v>9</v>
      </c>
    </row>
    <row r="378" spans="1:5" customFormat="1" ht="15" hidden="1" customHeight="1" x14ac:dyDescent="0.25">
      <c r="A378" s="1">
        <v>1133</v>
      </c>
      <c r="B378" s="1" t="s">
        <v>3</v>
      </c>
      <c r="C378" s="1">
        <v>0</v>
      </c>
      <c r="D378" s="1">
        <v>6.3244800000000003</v>
      </c>
      <c r="E378" s="1" t="s">
        <v>9</v>
      </c>
    </row>
    <row r="379" spans="1:5" customFormat="1" ht="15" hidden="1" customHeight="1" x14ac:dyDescent="0.25">
      <c r="A379" s="1">
        <v>1134</v>
      </c>
      <c r="B379" s="1" t="s">
        <v>3</v>
      </c>
      <c r="C379" s="1">
        <v>0</v>
      </c>
      <c r="D379" s="1">
        <v>9.3718690000000002</v>
      </c>
      <c r="E379" s="1" t="s">
        <v>9</v>
      </c>
    </row>
    <row r="380" spans="1:5" customFormat="1" ht="15" hidden="1" customHeight="1" x14ac:dyDescent="0.25">
      <c r="A380" s="1">
        <v>1135</v>
      </c>
      <c r="B380" s="1" t="s">
        <v>3</v>
      </c>
      <c r="C380" s="1">
        <v>0</v>
      </c>
      <c r="D380" s="1">
        <v>2.7325469999999998</v>
      </c>
      <c r="E380" s="1" t="s">
        <v>9</v>
      </c>
    </row>
    <row r="381" spans="1:5" customFormat="1" ht="15" hidden="1" customHeight="1" x14ac:dyDescent="0.25">
      <c r="A381" s="1">
        <v>1136</v>
      </c>
      <c r="B381" s="1" t="s">
        <v>3</v>
      </c>
      <c r="C381" s="1">
        <v>0</v>
      </c>
      <c r="D381" s="1">
        <v>14.873707</v>
      </c>
      <c r="E381" s="1" t="s">
        <v>9</v>
      </c>
    </row>
    <row r="382" spans="1:5" customFormat="1" ht="15" hidden="1" customHeight="1" x14ac:dyDescent="0.25">
      <c r="A382" s="1">
        <v>1137</v>
      </c>
      <c r="B382" s="1" t="s">
        <v>3</v>
      </c>
      <c r="C382" s="1">
        <v>0</v>
      </c>
      <c r="D382" s="1">
        <v>23.936855000000001</v>
      </c>
      <c r="E382" s="1" t="s">
        <v>9</v>
      </c>
    </row>
    <row r="383" spans="1:5" customFormat="1" ht="15" hidden="1" customHeight="1" x14ac:dyDescent="0.25">
      <c r="A383" s="1">
        <v>1138</v>
      </c>
      <c r="B383" s="1" t="s">
        <v>3</v>
      </c>
      <c r="C383" s="1">
        <v>0</v>
      </c>
      <c r="D383" s="1">
        <v>14.872866999999999</v>
      </c>
      <c r="E383" s="1" t="s">
        <v>9</v>
      </c>
    </row>
    <row r="384" spans="1:5" customFormat="1" ht="15" hidden="1" customHeight="1" x14ac:dyDescent="0.25">
      <c r="A384" s="1">
        <v>1139</v>
      </c>
      <c r="B384" s="1" t="s">
        <v>3</v>
      </c>
      <c r="C384" s="1">
        <v>0</v>
      </c>
      <c r="D384" s="1">
        <v>43.548473999999999</v>
      </c>
      <c r="E384" s="1" t="s">
        <v>9</v>
      </c>
    </row>
    <row r="385" spans="1:5" customFormat="1" ht="15" hidden="1" customHeight="1" x14ac:dyDescent="0.25">
      <c r="A385" s="1">
        <v>1140</v>
      </c>
      <c r="B385" s="1" t="s">
        <v>3</v>
      </c>
      <c r="C385" s="1">
        <v>0</v>
      </c>
      <c r="D385" s="1">
        <v>87.911877000000004</v>
      </c>
      <c r="E385" s="1" t="s">
        <v>9</v>
      </c>
    </row>
    <row r="386" spans="1:5" customFormat="1" ht="15" hidden="1" customHeight="1" x14ac:dyDescent="0.25">
      <c r="A386" s="1">
        <v>1141</v>
      </c>
      <c r="B386" s="1" t="s">
        <v>3</v>
      </c>
      <c r="C386" s="1">
        <v>0</v>
      </c>
      <c r="D386" s="1">
        <v>82.113296000000005</v>
      </c>
      <c r="E386" s="1" t="s">
        <v>9</v>
      </c>
    </row>
    <row r="387" spans="1:5" customFormat="1" ht="15" hidden="1" customHeight="1" x14ac:dyDescent="0.25">
      <c r="A387" s="1">
        <v>1142</v>
      </c>
      <c r="B387" s="1" t="s">
        <v>3</v>
      </c>
      <c r="C387" s="1">
        <v>0</v>
      </c>
      <c r="D387" s="1">
        <v>23.122526000000001</v>
      </c>
      <c r="E387" s="1" t="s">
        <v>9</v>
      </c>
    </row>
    <row r="388" spans="1:5" customFormat="1" ht="15" hidden="1" customHeight="1" x14ac:dyDescent="0.25">
      <c r="A388" s="1">
        <v>1143</v>
      </c>
      <c r="B388" s="1" t="s">
        <v>3</v>
      </c>
      <c r="C388" s="1">
        <v>0</v>
      </c>
      <c r="D388" s="1">
        <v>119.411781</v>
      </c>
      <c r="E388" s="1" t="s">
        <v>9</v>
      </c>
    </row>
    <row r="389" spans="1:5" customFormat="1" ht="15" hidden="1" customHeight="1" x14ac:dyDescent="0.25">
      <c r="A389" s="1">
        <v>1144</v>
      </c>
      <c r="B389" s="1" t="s">
        <v>3</v>
      </c>
      <c r="C389" s="1">
        <v>0</v>
      </c>
      <c r="D389" s="1">
        <v>51.630333</v>
      </c>
      <c r="E389" s="1" t="s">
        <v>9</v>
      </c>
    </row>
    <row r="390" spans="1:5" customFormat="1" ht="15" hidden="1" customHeight="1" x14ac:dyDescent="0.25">
      <c r="A390" s="1">
        <v>1145</v>
      </c>
      <c r="B390" s="1" t="s">
        <v>3</v>
      </c>
      <c r="C390" s="1">
        <v>0</v>
      </c>
      <c r="D390" s="1">
        <v>79.234029000000007</v>
      </c>
      <c r="E390" s="1" t="s">
        <v>9</v>
      </c>
    </row>
    <row r="391" spans="1:5" customFormat="1" ht="15" hidden="1" customHeight="1" x14ac:dyDescent="0.25">
      <c r="A391" s="1">
        <v>1146</v>
      </c>
      <c r="B391" s="1" t="s">
        <v>3</v>
      </c>
      <c r="C391" s="1">
        <v>0</v>
      </c>
      <c r="D391" s="1">
        <v>80.674493999999996</v>
      </c>
      <c r="E391" s="1" t="s">
        <v>9</v>
      </c>
    </row>
    <row r="392" spans="1:5" customFormat="1" ht="15" hidden="1" customHeight="1" x14ac:dyDescent="0.25">
      <c r="A392" s="1">
        <v>1147</v>
      </c>
      <c r="B392" s="1" t="s">
        <v>3</v>
      </c>
      <c r="C392" s="1">
        <v>0</v>
      </c>
      <c r="D392" s="1">
        <v>39.478118000000002</v>
      </c>
      <c r="E392" s="1" t="s">
        <v>9</v>
      </c>
    </row>
    <row r="393" spans="1:5" customFormat="1" ht="15" hidden="1" customHeight="1" x14ac:dyDescent="0.25">
      <c r="A393" s="1">
        <v>1148</v>
      </c>
      <c r="B393" s="1" t="s">
        <v>3</v>
      </c>
      <c r="C393" s="1">
        <v>0</v>
      </c>
      <c r="D393" s="1">
        <v>46.956999000000003</v>
      </c>
      <c r="E393" s="1" t="s">
        <v>9</v>
      </c>
    </row>
    <row r="394" spans="1:5" customFormat="1" ht="15" hidden="1" customHeight="1" x14ac:dyDescent="0.25">
      <c r="A394" s="1">
        <v>1149</v>
      </c>
      <c r="B394" s="1" t="s">
        <v>3</v>
      </c>
      <c r="C394" s="1">
        <v>0</v>
      </c>
      <c r="D394" s="1">
        <v>55.712409000000001</v>
      </c>
      <c r="E394" s="1" t="s">
        <v>9</v>
      </c>
    </row>
    <row r="395" spans="1:5" customFormat="1" ht="15" hidden="1" customHeight="1" x14ac:dyDescent="0.25">
      <c r="A395" s="1">
        <v>1150</v>
      </c>
      <c r="B395" s="1" t="s">
        <v>3</v>
      </c>
      <c r="C395" s="1">
        <v>0</v>
      </c>
      <c r="D395" s="1">
        <v>57.322758</v>
      </c>
      <c r="E395" s="1" t="s">
        <v>9</v>
      </c>
    </row>
    <row r="396" spans="1:5" customFormat="1" ht="15" hidden="1" customHeight="1" x14ac:dyDescent="0.25">
      <c r="A396" s="1">
        <v>1151</v>
      </c>
      <c r="B396" s="1" t="s">
        <v>3</v>
      </c>
      <c r="C396" s="1">
        <v>0</v>
      </c>
      <c r="D396" s="1">
        <v>47.860363</v>
      </c>
      <c r="E396" s="1" t="s">
        <v>9</v>
      </c>
    </row>
    <row r="397" spans="1:5" customFormat="1" ht="15" hidden="1" customHeight="1" x14ac:dyDescent="0.25">
      <c r="A397" s="1">
        <v>1152</v>
      </c>
      <c r="B397" s="1" t="s">
        <v>3</v>
      </c>
      <c r="C397" s="1">
        <v>0</v>
      </c>
      <c r="D397" s="1">
        <v>53.185415999999996</v>
      </c>
      <c r="E397" s="1" t="s">
        <v>9</v>
      </c>
    </row>
    <row r="398" spans="1:5" customFormat="1" ht="15" hidden="1" customHeight="1" x14ac:dyDescent="0.25">
      <c r="A398" s="1">
        <v>1153</v>
      </c>
      <c r="B398" s="1" t="s">
        <v>3</v>
      </c>
      <c r="C398" s="1">
        <v>0</v>
      </c>
      <c r="D398" s="1">
        <v>101.428847</v>
      </c>
      <c r="E398" s="1" t="s">
        <v>9</v>
      </c>
    </row>
    <row r="399" spans="1:5" customFormat="1" ht="15" hidden="1" customHeight="1" x14ac:dyDescent="0.25">
      <c r="A399" s="1">
        <v>1154</v>
      </c>
      <c r="B399" s="1" t="s">
        <v>3</v>
      </c>
      <c r="C399" s="1">
        <v>0</v>
      </c>
      <c r="D399" s="1">
        <v>102.767426</v>
      </c>
      <c r="E399" s="1" t="s">
        <v>9</v>
      </c>
    </row>
    <row r="400" spans="1:5" customFormat="1" ht="15" hidden="1" customHeight="1" x14ac:dyDescent="0.25">
      <c r="A400" s="1">
        <v>1155</v>
      </c>
      <c r="B400" s="1" t="s">
        <v>3</v>
      </c>
      <c r="C400" s="1">
        <v>0</v>
      </c>
      <c r="D400" s="1">
        <v>71.766043999999994</v>
      </c>
      <c r="E400" s="1" t="s">
        <v>9</v>
      </c>
    </row>
    <row r="401" spans="1:5" customFormat="1" ht="15" hidden="1" customHeight="1" x14ac:dyDescent="0.25">
      <c r="A401" s="1">
        <v>1156</v>
      </c>
      <c r="B401" s="1" t="s">
        <v>3</v>
      </c>
      <c r="C401" s="1">
        <v>0</v>
      </c>
      <c r="D401" s="1">
        <v>87.798030999999995</v>
      </c>
      <c r="E401" s="1" t="s">
        <v>9</v>
      </c>
    </row>
    <row r="402" spans="1:5" customFormat="1" ht="15" hidden="1" customHeight="1" x14ac:dyDescent="0.25">
      <c r="A402" s="1">
        <v>1157</v>
      </c>
      <c r="B402" s="1" t="s">
        <v>3</v>
      </c>
      <c r="C402" s="1">
        <v>0</v>
      </c>
      <c r="D402" s="1">
        <v>86.931562</v>
      </c>
      <c r="E402" s="1" t="s">
        <v>9</v>
      </c>
    </row>
    <row r="403" spans="1:5" customFormat="1" ht="15" hidden="1" customHeight="1" x14ac:dyDescent="0.25">
      <c r="A403" s="1">
        <v>1158</v>
      </c>
      <c r="B403" s="1" t="s">
        <v>3</v>
      </c>
      <c r="C403" s="1">
        <v>0</v>
      </c>
      <c r="D403" s="1">
        <v>105.623071</v>
      </c>
      <c r="E403" s="1" t="s">
        <v>9</v>
      </c>
    </row>
    <row r="404" spans="1:5" customFormat="1" ht="15" hidden="1" customHeight="1" x14ac:dyDescent="0.25">
      <c r="A404" s="1">
        <v>1159</v>
      </c>
      <c r="B404" s="1" t="s">
        <v>3</v>
      </c>
      <c r="C404" s="1">
        <v>0</v>
      </c>
      <c r="D404" s="1">
        <v>54.323394999999998</v>
      </c>
      <c r="E404" s="1" t="s">
        <v>9</v>
      </c>
    </row>
    <row r="405" spans="1:5" customFormat="1" ht="15" hidden="1" customHeight="1" x14ac:dyDescent="0.25">
      <c r="A405" s="1">
        <v>1160</v>
      </c>
      <c r="B405" s="1" t="s">
        <v>3</v>
      </c>
      <c r="C405" s="1">
        <v>0</v>
      </c>
      <c r="D405" s="1">
        <v>18.175664000000001</v>
      </c>
      <c r="E405" s="1" t="s">
        <v>9</v>
      </c>
    </row>
    <row r="406" spans="1:5" customFormat="1" ht="15" hidden="1" customHeight="1" x14ac:dyDescent="0.25">
      <c r="A406" s="1">
        <v>1161</v>
      </c>
      <c r="B406" s="1" t="s">
        <v>3</v>
      </c>
      <c r="C406" s="1">
        <v>0</v>
      </c>
      <c r="D406" s="1">
        <v>64.296819999999997</v>
      </c>
      <c r="E406" s="1" t="s">
        <v>9</v>
      </c>
    </row>
    <row r="407" spans="1:5" customFormat="1" ht="15" hidden="1" customHeight="1" x14ac:dyDescent="0.25">
      <c r="A407" s="1">
        <v>1162</v>
      </c>
      <c r="B407" s="1" t="s">
        <v>3</v>
      </c>
      <c r="C407" s="1">
        <v>0</v>
      </c>
      <c r="D407" s="1">
        <v>53.518881999999998</v>
      </c>
      <c r="E407" s="1" t="s">
        <v>9</v>
      </c>
    </row>
    <row r="408" spans="1:5" customFormat="1" ht="15" hidden="1" customHeight="1" x14ac:dyDescent="0.25">
      <c r="A408" s="1">
        <v>1163</v>
      </c>
      <c r="B408" s="1" t="s">
        <v>3</v>
      </c>
      <c r="C408" s="1">
        <v>0</v>
      </c>
      <c r="D408" s="1">
        <v>70.243217000000001</v>
      </c>
      <c r="E408" s="1" t="s">
        <v>9</v>
      </c>
    </row>
    <row r="409" spans="1:5" customFormat="1" ht="15" hidden="1" customHeight="1" x14ac:dyDescent="0.25">
      <c r="A409" s="1">
        <v>1164</v>
      </c>
      <c r="B409" s="1" t="s">
        <v>3</v>
      </c>
      <c r="C409" s="1">
        <v>0</v>
      </c>
      <c r="D409" s="1">
        <v>45.268863000000003</v>
      </c>
      <c r="E409" s="1" t="s">
        <v>9</v>
      </c>
    </row>
    <row r="410" spans="1:5" customFormat="1" ht="15" hidden="1" customHeight="1" x14ac:dyDescent="0.25">
      <c r="A410" s="1">
        <v>1165</v>
      </c>
      <c r="B410" s="1" t="s">
        <v>3</v>
      </c>
      <c r="C410" s="1">
        <v>0</v>
      </c>
      <c r="D410" s="1">
        <v>31.031123000000001</v>
      </c>
      <c r="E410" s="1" t="s">
        <v>9</v>
      </c>
    </row>
    <row r="411" spans="1:5" customFormat="1" ht="15" hidden="1" customHeight="1" x14ac:dyDescent="0.25">
      <c r="A411" s="1">
        <v>1166</v>
      </c>
      <c r="B411" s="1" t="s">
        <v>3</v>
      </c>
      <c r="C411" s="1">
        <v>0</v>
      </c>
      <c r="D411" s="1">
        <v>15.549426</v>
      </c>
      <c r="E411" s="1" t="s">
        <v>9</v>
      </c>
    </row>
    <row r="412" spans="1:5" customFormat="1" ht="15" hidden="1" customHeight="1" x14ac:dyDescent="0.25">
      <c r="A412" s="1">
        <v>1167</v>
      </c>
      <c r="B412" s="1" t="s">
        <v>3</v>
      </c>
      <c r="C412" s="1">
        <v>0</v>
      </c>
      <c r="D412" s="1">
        <v>24.302803999999998</v>
      </c>
      <c r="E412" s="1" t="s">
        <v>9</v>
      </c>
    </row>
    <row r="413" spans="1:5" customFormat="1" ht="15" hidden="1" customHeight="1" x14ac:dyDescent="0.25">
      <c r="A413" s="1">
        <v>1168</v>
      </c>
      <c r="B413" s="1" t="s">
        <v>3</v>
      </c>
      <c r="C413" s="1">
        <v>0</v>
      </c>
      <c r="D413" s="1">
        <v>102.246977</v>
      </c>
      <c r="E413" s="1" t="s">
        <v>9</v>
      </c>
    </row>
    <row r="414" spans="1:5" customFormat="1" ht="15" hidden="1" customHeight="1" x14ac:dyDescent="0.25">
      <c r="A414" s="1">
        <v>1169</v>
      </c>
      <c r="B414" s="1" t="s">
        <v>3</v>
      </c>
      <c r="C414" s="1">
        <v>0</v>
      </c>
      <c r="D414" s="1">
        <v>27.056425999999998</v>
      </c>
      <c r="E414" s="1" t="s">
        <v>9</v>
      </c>
    </row>
    <row r="415" spans="1:5" customFormat="1" ht="15" hidden="1" customHeight="1" x14ac:dyDescent="0.25">
      <c r="A415" s="1">
        <v>1170</v>
      </c>
      <c r="B415" s="1" t="s">
        <v>3</v>
      </c>
      <c r="C415" s="1">
        <v>0</v>
      </c>
      <c r="D415" s="1">
        <v>11.836380999999999</v>
      </c>
      <c r="E415" s="1" t="s">
        <v>9</v>
      </c>
    </row>
    <row r="416" spans="1:5" customFormat="1" ht="15" hidden="1" customHeight="1" x14ac:dyDescent="0.25">
      <c r="A416" s="1">
        <v>1172</v>
      </c>
      <c r="B416" s="1" t="s">
        <v>3</v>
      </c>
      <c r="C416" s="1">
        <v>0</v>
      </c>
      <c r="D416" s="1">
        <v>708.79048</v>
      </c>
      <c r="E416" s="1" t="s">
        <v>9</v>
      </c>
    </row>
    <row r="417" spans="1:5" customFormat="1" ht="15" hidden="1" customHeight="1" x14ac:dyDescent="0.25">
      <c r="A417" s="1">
        <v>1173</v>
      </c>
      <c r="B417" s="1" t="s">
        <v>3</v>
      </c>
      <c r="C417" s="1">
        <v>0</v>
      </c>
      <c r="D417" s="1">
        <v>288.55274400000002</v>
      </c>
      <c r="E417" s="1" t="s">
        <v>9</v>
      </c>
    </row>
    <row r="418" spans="1:5" customFormat="1" ht="15" hidden="1" customHeight="1" x14ac:dyDescent="0.25">
      <c r="A418" s="1">
        <v>1174</v>
      </c>
      <c r="B418" s="1" t="s">
        <v>3</v>
      </c>
      <c r="C418" s="1">
        <v>0</v>
      </c>
      <c r="D418" s="1">
        <v>870.98936500000002</v>
      </c>
      <c r="E418" s="1" t="s">
        <v>9</v>
      </c>
    </row>
    <row r="419" spans="1:5" customFormat="1" ht="15" hidden="1" customHeight="1" x14ac:dyDescent="0.25">
      <c r="A419" s="1">
        <v>1175</v>
      </c>
      <c r="B419" s="1" t="s">
        <v>3</v>
      </c>
      <c r="C419" s="1">
        <v>0</v>
      </c>
      <c r="D419" s="1">
        <v>200.76581300000001</v>
      </c>
      <c r="E419" s="1" t="s">
        <v>9</v>
      </c>
    </row>
    <row r="420" spans="1:5" customFormat="1" ht="15" hidden="1" customHeight="1" x14ac:dyDescent="0.25">
      <c r="A420" s="1">
        <v>1176</v>
      </c>
      <c r="B420" s="1" t="s">
        <v>3</v>
      </c>
      <c r="C420" s="1">
        <v>0</v>
      </c>
      <c r="D420" s="1">
        <v>121.24520200000001</v>
      </c>
      <c r="E420" s="1" t="s">
        <v>9</v>
      </c>
    </row>
    <row r="421" spans="1:5" customFormat="1" ht="15" hidden="1" customHeight="1" x14ac:dyDescent="0.25">
      <c r="A421" s="1">
        <v>1177</v>
      </c>
      <c r="B421" s="1" t="s">
        <v>3</v>
      </c>
      <c r="C421" s="1">
        <v>0</v>
      </c>
      <c r="D421" s="1">
        <v>82.778801000000001</v>
      </c>
      <c r="E421" s="1" t="s">
        <v>9</v>
      </c>
    </row>
    <row r="422" spans="1:5" customFormat="1" ht="15" hidden="1" customHeight="1" x14ac:dyDescent="0.25">
      <c r="A422" s="1">
        <v>1178</v>
      </c>
      <c r="B422" s="1" t="s">
        <v>3</v>
      </c>
      <c r="C422" s="1">
        <v>0</v>
      </c>
      <c r="D422" s="1">
        <v>124.193797</v>
      </c>
      <c r="E422" s="1" t="s">
        <v>9</v>
      </c>
    </row>
    <row r="423" spans="1:5" customFormat="1" ht="15" hidden="1" customHeight="1" x14ac:dyDescent="0.25">
      <c r="A423" s="1">
        <v>1179</v>
      </c>
      <c r="B423" s="1" t="s">
        <v>3</v>
      </c>
      <c r="C423" s="1">
        <v>0</v>
      </c>
      <c r="D423" s="1">
        <v>37.882824999999997</v>
      </c>
      <c r="E423" s="1" t="s">
        <v>9</v>
      </c>
    </row>
    <row r="424" spans="1:5" customFormat="1" ht="15" hidden="1" customHeight="1" x14ac:dyDescent="0.25">
      <c r="A424" s="1">
        <v>1180</v>
      </c>
      <c r="B424" s="1" t="s">
        <v>3</v>
      </c>
      <c r="C424" s="1">
        <v>0</v>
      </c>
      <c r="D424" s="1">
        <v>137.867537</v>
      </c>
      <c r="E424" s="1" t="s">
        <v>9</v>
      </c>
    </row>
    <row r="425" spans="1:5" customFormat="1" ht="15" hidden="1" customHeight="1" x14ac:dyDescent="0.25">
      <c r="A425" s="1">
        <v>1181</v>
      </c>
      <c r="B425" s="1" t="s">
        <v>3</v>
      </c>
      <c r="C425" s="1">
        <v>0</v>
      </c>
      <c r="D425" s="1">
        <v>89.354335000000006</v>
      </c>
      <c r="E425" s="1" t="s">
        <v>9</v>
      </c>
    </row>
    <row r="426" spans="1:5" customFormat="1" ht="15" hidden="1" customHeight="1" x14ac:dyDescent="0.25">
      <c r="A426" s="1">
        <v>1182</v>
      </c>
      <c r="B426" s="1" t="s">
        <v>3</v>
      </c>
      <c r="C426" s="1">
        <v>0</v>
      </c>
      <c r="D426" s="1">
        <v>203.58929599999999</v>
      </c>
      <c r="E426" s="1" t="s">
        <v>9</v>
      </c>
    </row>
    <row r="427" spans="1:5" customFormat="1" ht="15" hidden="1" customHeight="1" x14ac:dyDescent="0.25">
      <c r="A427" s="1">
        <v>1183</v>
      </c>
      <c r="B427" s="1" t="s">
        <v>3</v>
      </c>
      <c r="C427" s="1">
        <v>0</v>
      </c>
      <c r="D427" s="1">
        <v>279.39684</v>
      </c>
      <c r="E427" s="1" t="s">
        <v>9</v>
      </c>
    </row>
    <row r="428" spans="1:5" customFormat="1" ht="15" hidden="1" customHeight="1" x14ac:dyDescent="0.25">
      <c r="A428" s="1">
        <v>1184</v>
      </c>
      <c r="B428" s="1" t="s">
        <v>3</v>
      </c>
      <c r="C428" s="1">
        <v>0</v>
      </c>
      <c r="D428" s="1">
        <v>235.84556599999999</v>
      </c>
      <c r="E428" s="1" t="s">
        <v>9</v>
      </c>
    </row>
    <row r="429" spans="1:5" customFormat="1" ht="15" hidden="1" customHeight="1" x14ac:dyDescent="0.25">
      <c r="A429" s="1">
        <v>1185</v>
      </c>
      <c r="B429" s="1" t="s">
        <v>3</v>
      </c>
      <c r="C429" s="1">
        <v>0</v>
      </c>
      <c r="D429" s="1">
        <v>348.14697799999999</v>
      </c>
      <c r="E429" s="1" t="s">
        <v>9</v>
      </c>
    </row>
    <row r="430" spans="1:5" customFormat="1" ht="15" hidden="1" customHeight="1" x14ac:dyDescent="0.25">
      <c r="A430" s="1">
        <v>1186</v>
      </c>
      <c r="B430" s="1" t="s">
        <v>3</v>
      </c>
      <c r="C430" s="1">
        <v>0</v>
      </c>
      <c r="D430" s="1">
        <v>255.65916999999999</v>
      </c>
      <c r="E430" s="1" t="s">
        <v>9</v>
      </c>
    </row>
    <row r="431" spans="1:5" customFormat="1" ht="15" hidden="1" customHeight="1" x14ac:dyDescent="0.25">
      <c r="A431" s="1">
        <v>1187</v>
      </c>
      <c r="B431" s="1" t="s">
        <v>3</v>
      </c>
      <c r="C431" s="1">
        <v>0</v>
      </c>
      <c r="D431" s="1">
        <v>240.741514</v>
      </c>
      <c r="E431" s="1" t="s">
        <v>9</v>
      </c>
    </row>
    <row r="432" spans="1:5" customFormat="1" ht="15" hidden="1" customHeight="1" x14ac:dyDescent="0.25">
      <c r="A432" s="1">
        <v>1188</v>
      </c>
      <c r="B432" s="1" t="s">
        <v>3</v>
      </c>
      <c r="C432" s="1">
        <v>0</v>
      </c>
      <c r="D432" s="1">
        <v>20.156604999999999</v>
      </c>
      <c r="E432" s="1" t="s">
        <v>9</v>
      </c>
    </row>
    <row r="433" spans="1:5" customFormat="1" ht="15" hidden="1" customHeight="1" x14ac:dyDescent="0.25">
      <c r="A433" s="1">
        <v>1189</v>
      </c>
      <c r="B433" s="1" t="s">
        <v>3</v>
      </c>
      <c r="C433" s="1">
        <v>0</v>
      </c>
      <c r="D433" s="1">
        <v>585.32018100000005</v>
      </c>
      <c r="E433" s="1" t="s">
        <v>9</v>
      </c>
    </row>
    <row r="434" spans="1:5" customFormat="1" ht="15" hidden="1" customHeight="1" x14ac:dyDescent="0.25">
      <c r="A434" s="1">
        <v>1190</v>
      </c>
      <c r="B434" s="1" t="s">
        <v>3</v>
      </c>
      <c r="C434" s="1">
        <v>0</v>
      </c>
      <c r="D434" s="1">
        <v>150.84315599999999</v>
      </c>
      <c r="E434" s="1" t="s">
        <v>9</v>
      </c>
    </row>
    <row r="435" spans="1:5" customFormat="1" ht="15" hidden="1" customHeight="1" x14ac:dyDescent="0.25">
      <c r="A435" s="1">
        <v>1191</v>
      </c>
      <c r="B435" s="1" t="s">
        <v>3</v>
      </c>
      <c r="C435" s="1">
        <v>0</v>
      </c>
      <c r="D435" s="1">
        <v>39.223239</v>
      </c>
      <c r="E435" s="1" t="s">
        <v>9</v>
      </c>
    </row>
    <row r="436" spans="1:5" customFormat="1" ht="15" hidden="1" customHeight="1" x14ac:dyDescent="0.25">
      <c r="A436" s="1">
        <v>1192</v>
      </c>
      <c r="B436" s="1" t="s">
        <v>3</v>
      </c>
      <c r="C436" s="1">
        <v>0</v>
      </c>
      <c r="D436" s="1">
        <v>119.256699</v>
      </c>
      <c r="E436" s="1" t="s">
        <v>9</v>
      </c>
    </row>
    <row r="437" spans="1:5" customFormat="1" ht="15" hidden="1" customHeight="1" x14ac:dyDescent="0.25">
      <c r="A437" s="1">
        <v>1193</v>
      </c>
      <c r="B437" s="1" t="s">
        <v>3</v>
      </c>
      <c r="C437" s="1">
        <v>0</v>
      </c>
      <c r="D437" s="1">
        <v>206.30221599999999</v>
      </c>
      <c r="E437" s="1" t="s">
        <v>9</v>
      </c>
    </row>
    <row r="438" spans="1:5" customFormat="1" ht="15" hidden="1" customHeight="1" x14ac:dyDescent="0.25">
      <c r="A438" s="1">
        <v>1194</v>
      </c>
      <c r="B438" s="1" t="s">
        <v>3</v>
      </c>
      <c r="C438" s="1">
        <v>0</v>
      </c>
      <c r="D438" s="1">
        <v>112.24820800000001</v>
      </c>
      <c r="E438" s="1" t="s">
        <v>9</v>
      </c>
    </row>
    <row r="439" spans="1:5" customFormat="1" ht="15" hidden="1" customHeight="1" x14ac:dyDescent="0.25">
      <c r="A439" s="1">
        <v>1195</v>
      </c>
      <c r="B439" s="1" t="s">
        <v>3</v>
      </c>
      <c r="C439" s="1">
        <v>0</v>
      </c>
      <c r="D439" s="1">
        <v>48.831665999999998</v>
      </c>
      <c r="E439" s="1" t="s">
        <v>9</v>
      </c>
    </row>
    <row r="440" spans="1:5" customFormat="1" ht="15" hidden="1" customHeight="1" x14ac:dyDescent="0.25">
      <c r="A440" s="1">
        <v>1196</v>
      </c>
      <c r="B440" s="1" t="s">
        <v>3</v>
      </c>
      <c r="C440" s="1">
        <v>0</v>
      </c>
      <c r="D440" s="1">
        <v>196.90596099999999</v>
      </c>
      <c r="E440" s="1" t="s">
        <v>9</v>
      </c>
    </row>
    <row r="441" spans="1:5" customFormat="1" ht="15" hidden="1" customHeight="1" x14ac:dyDescent="0.25">
      <c r="A441" s="1">
        <v>1197</v>
      </c>
      <c r="B441" s="1" t="s">
        <v>3</v>
      </c>
      <c r="C441" s="1">
        <v>0</v>
      </c>
      <c r="D441" s="1">
        <v>137.71221399999999</v>
      </c>
      <c r="E441" s="1" t="s">
        <v>9</v>
      </c>
    </row>
    <row r="442" spans="1:5" customFormat="1" ht="15" hidden="1" customHeight="1" x14ac:dyDescent="0.25">
      <c r="A442" s="1">
        <v>1198</v>
      </c>
      <c r="B442" s="1" t="s">
        <v>3</v>
      </c>
      <c r="C442" s="1">
        <v>0</v>
      </c>
      <c r="D442" s="1">
        <v>51.251223000000003</v>
      </c>
      <c r="E442" s="1" t="s">
        <v>9</v>
      </c>
    </row>
    <row r="443" spans="1:5" customFormat="1" ht="15" hidden="1" customHeight="1" x14ac:dyDescent="0.25">
      <c r="A443" s="1">
        <v>1199</v>
      </c>
      <c r="B443" s="1" t="s">
        <v>3</v>
      </c>
      <c r="C443" s="1">
        <v>0</v>
      </c>
      <c r="D443" s="1">
        <v>220.969584</v>
      </c>
      <c r="E443" s="1" t="s">
        <v>9</v>
      </c>
    </row>
    <row r="444" spans="1:5" customFormat="1" ht="15" hidden="1" customHeight="1" x14ac:dyDescent="0.25">
      <c r="A444" s="1">
        <v>1200</v>
      </c>
      <c r="B444" s="1" t="s">
        <v>3</v>
      </c>
      <c r="C444" s="1">
        <v>0</v>
      </c>
      <c r="D444" s="1">
        <v>337.70088800000002</v>
      </c>
      <c r="E444" s="1" t="s">
        <v>9</v>
      </c>
    </row>
    <row r="445" spans="1:5" customFormat="1" ht="15" hidden="1" customHeight="1" x14ac:dyDescent="0.25">
      <c r="A445" s="1">
        <v>1201</v>
      </c>
      <c r="B445" s="1" t="s">
        <v>3</v>
      </c>
      <c r="C445" s="1">
        <v>0</v>
      </c>
      <c r="D445" s="1">
        <v>104.857077</v>
      </c>
      <c r="E445" s="1" t="s">
        <v>9</v>
      </c>
    </row>
    <row r="446" spans="1:5" customFormat="1" ht="15" hidden="1" customHeight="1" x14ac:dyDescent="0.25">
      <c r="A446" s="1">
        <v>1202</v>
      </c>
      <c r="B446" s="1" t="s">
        <v>3</v>
      </c>
      <c r="C446" s="1">
        <v>0</v>
      </c>
      <c r="D446" s="1">
        <v>694.225144</v>
      </c>
      <c r="E446" s="1" t="s">
        <v>9</v>
      </c>
    </row>
    <row r="447" spans="1:5" customFormat="1" ht="15" hidden="1" customHeight="1" x14ac:dyDescent="0.25">
      <c r="A447" s="1">
        <v>1203</v>
      </c>
      <c r="B447" s="1" t="s">
        <v>3</v>
      </c>
      <c r="C447" s="1">
        <v>0</v>
      </c>
      <c r="D447" s="1">
        <v>145.45140000000001</v>
      </c>
      <c r="E447" s="1" t="s">
        <v>9</v>
      </c>
    </row>
    <row r="448" spans="1:5" customFormat="1" ht="15" hidden="1" customHeight="1" x14ac:dyDescent="0.25">
      <c r="A448" s="1">
        <v>1204</v>
      </c>
      <c r="B448" s="1" t="s">
        <v>3</v>
      </c>
      <c r="C448" s="1">
        <v>0</v>
      </c>
      <c r="D448" s="1">
        <v>165.33883700000001</v>
      </c>
      <c r="E448" s="1" t="s">
        <v>9</v>
      </c>
    </row>
    <row r="449" spans="1:5" customFormat="1" ht="15" hidden="1" customHeight="1" x14ac:dyDescent="0.25">
      <c r="A449" s="1">
        <v>1205</v>
      </c>
      <c r="B449" s="1" t="s">
        <v>3</v>
      </c>
      <c r="C449" s="1">
        <v>0</v>
      </c>
      <c r="D449" s="1">
        <v>75.922745000000006</v>
      </c>
      <c r="E449" s="1" t="s">
        <v>9</v>
      </c>
    </row>
    <row r="450" spans="1:5" customFormat="1" ht="15" hidden="1" customHeight="1" x14ac:dyDescent="0.25">
      <c r="A450" s="1">
        <v>1206</v>
      </c>
      <c r="B450" s="1" t="s">
        <v>3</v>
      </c>
      <c r="C450" s="1">
        <v>0</v>
      </c>
      <c r="D450" s="1">
        <v>229.711411</v>
      </c>
      <c r="E450" s="1" t="s">
        <v>9</v>
      </c>
    </row>
    <row r="451" spans="1:5" customFormat="1" ht="15" hidden="1" customHeight="1" x14ac:dyDescent="0.25">
      <c r="A451" s="1">
        <v>1207</v>
      </c>
      <c r="B451" s="1" t="s">
        <v>3</v>
      </c>
      <c r="C451" s="1">
        <v>0</v>
      </c>
      <c r="D451" s="1">
        <v>153.71859499999999</v>
      </c>
      <c r="E451" s="1" t="s">
        <v>9</v>
      </c>
    </row>
    <row r="452" spans="1:5" customFormat="1" ht="15" hidden="1" customHeight="1" x14ac:dyDescent="0.25">
      <c r="A452" s="1">
        <v>1208</v>
      </c>
      <c r="B452" s="1" t="s">
        <v>3</v>
      </c>
      <c r="C452" s="1">
        <v>0</v>
      </c>
      <c r="D452" s="1">
        <v>169.271143</v>
      </c>
      <c r="E452" s="1" t="s">
        <v>9</v>
      </c>
    </row>
    <row r="453" spans="1:5" customFormat="1" ht="15" hidden="1" customHeight="1" x14ac:dyDescent="0.25">
      <c r="A453" s="1">
        <v>1209</v>
      </c>
      <c r="B453" s="1" t="s">
        <v>3</v>
      </c>
      <c r="C453" s="1">
        <v>0</v>
      </c>
      <c r="D453" s="1">
        <v>603.32552299999998</v>
      </c>
      <c r="E453" s="1" t="s">
        <v>9</v>
      </c>
    </row>
    <row r="454" spans="1:5" customFormat="1" ht="15" hidden="1" customHeight="1" x14ac:dyDescent="0.25">
      <c r="A454" s="1">
        <v>1210</v>
      </c>
      <c r="B454" s="1" t="s">
        <v>3</v>
      </c>
      <c r="C454" s="1">
        <v>0</v>
      </c>
      <c r="D454" s="1">
        <v>114.61086400000001</v>
      </c>
      <c r="E454" s="1" t="s">
        <v>9</v>
      </c>
    </row>
    <row r="455" spans="1:5" customFormat="1" ht="15" hidden="1" customHeight="1" x14ac:dyDescent="0.25">
      <c r="A455" s="1">
        <v>1211</v>
      </c>
      <c r="B455" s="1" t="s">
        <v>3</v>
      </c>
      <c r="C455" s="1">
        <v>0</v>
      </c>
      <c r="D455" s="1">
        <v>68.702972000000003</v>
      </c>
      <c r="E455" s="1" t="s">
        <v>9</v>
      </c>
    </row>
    <row r="456" spans="1:5" customFormat="1" ht="15" hidden="1" customHeight="1" x14ac:dyDescent="0.25">
      <c r="A456" s="1">
        <v>1212</v>
      </c>
      <c r="B456" s="1" t="s">
        <v>3</v>
      </c>
      <c r="C456" s="1">
        <v>0</v>
      </c>
      <c r="D456" s="1">
        <v>51.759666000000003</v>
      </c>
      <c r="E456" s="1" t="s">
        <v>9</v>
      </c>
    </row>
    <row r="457" spans="1:5" customFormat="1" ht="15" hidden="1" customHeight="1" x14ac:dyDescent="0.25">
      <c r="A457" s="1">
        <v>1213</v>
      </c>
      <c r="B457" s="1" t="s">
        <v>3</v>
      </c>
      <c r="C457" s="1">
        <v>0</v>
      </c>
      <c r="D457" s="1">
        <v>88.766559000000001</v>
      </c>
      <c r="E457" s="1" t="s">
        <v>9</v>
      </c>
    </row>
    <row r="458" spans="1:5" customFormat="1" ht="15" hidden="1" customHeight="1" x14ac:dyDescent="0.25">
      <c r="A458" s="1">
        <v>1214</v>
      </c>
      <c r="B458" s="1" t="s">
        <v>3</v>
      </c>
      <c r="C458" s="1">
        <v>0</v>
      </c>
      <c r="D458" s="1">
        <v>263.884254</v>
      </c>
      <c r="E458" s="1" t="s">
        <v>9</v>
      </c>
    </row>
    <row r="459" spans="1:5" customFormat="1" ht="15" hidden="1" customHeight="1" x14ac:dyDescent="0.25">
      <c r="A459" s="1">
        <v>1215</v>
      </c>
      <c r="B459" s="1" t="s">
        <v>3</v>
      </c>
      <c r="C459" s="1">
        <v>0</v>
      </c>
      <c r="D459" s="1">
        <v>378.92669699999999</v>
      </c>
      <c r="E459" s="1" t="s">
        <v>9</v>
      </c>
    </row>
    <row r="460" spans="1:5" customFormat="1" ht="15" hidden="1" customHeight="1" x14ac:dyDescent="0.25">
      <c r="A460" s="1">
        <v>1216</v>
      </c>
      <c r="B460" s="1" t="s">
        <v>3</v>
      </c>
      <c r="C460" s="1">
        <v>0</v>
      </c>
      <c r="D460" s="1">
        <v>281.67198999999999</v>
      </c>
      <c r="E460" s="1" t="s">
        <v>9</v>
      </c>
    </row>
    <row r="461" spans="1:5" customFormat="1" ht="15" hidden="1" customHeight="1" x14ac:dyDescent="0.25">
      <c r="A461" s="1">
        <v>1217</v>
      </c>
      <c r="B461" s="1" t="s">
        <v>3</v>
      </c>
      <c r="C461" s="1">
        <v>0</v>
      </c>
      <c r="D461" s="1">
        <v>273.93245400000001</v>
      </c>
      <c r="E461" s="1" t="s">
        <v>9</v>
      </c>
    </row>
    <row r="462" spans="1:5" customFormat="1" ht="15" hidden="1" customHeight="1" x14ac:dyDescent="0.25">
      <c r="A462" s="1">
        <v>1218</v>
      </c>
      <c r="B462" s="1" t="s">
        <v>3</v>
      </c>
      <c r="C462" s="1">
        <v>0</v>
      </c>
      <c r="D462" s="1">
        <v>79.000214</v>
      </c>
      <c r="E462" s="1" t="s">
        <v>9</v>
      </c>
    </row>
    <row r="463" spans="1:5" customFormat="1" ht="15" hidden="1" customHeight="1" x14ac:dyDescent="0.25">
      <c r="A463" s="1">
        <v>1219</v>
      </c>
      <c r="B463" s="1" t="s">
        <v>3</v>
      </c>
      <c r="C463" s="1">
        <v>0</v>
      </c>
      <c r="D463" s="1">
        <v>220.49541199999999</v>
      </c>
      <c r="E463" s="1" t="s">
        <v>9</v>
      </c>
    </row>
    <row r="464" spans="1:5" customFormat="1" ht="15" hidden="1" customHeight="1" x14ac:dyDescent="0.25">
      <c r="A464" s="1">
        <v>1220</v>
      </c>
      <c r="B464" s="1" t="s">
        <v>3</v>
      </c>
      <c r="C464" s="1">
        <v>0</v>
      </c>
      <c r="D464" s="1">
        <v>500.94129099999998</v>
      </c>
      <c r="E464" s="1" t="s">
        <v>9</v>
      </c>
    </row>
    <row r="465" spans="1:5" customFormat="1" ht="15" hidden="1" customHeight="1" x14ac:dyDescent="0.25">
      <c r="A465" s="1">
        <v>1221</v>
      </c>
      <c r="B465" s="1" t="s">
        <v>3</v>
      </c>
      <c r="C465" s="1">
        <v>0</v>
      </c>
      <c r="D465" s="1">
        <v>10.439985999999999</v>
      </c>
      <c r="E465" s="1" t="s">
        <v>9</v>
      </c>
    </row>
    <row r="466" spans="1:5" customFormat="1" ht="15" hidden="1" customHeight="1" x14ac:dyDescent="0.25">
      <c r="A466" s="1">
        <v>1222</v>
      </c>
      <c r="B466" s="1" t="s">
        <v>3</v>
      </c>
      <c r="C466" s="1">
        <v>0</v>
      </c>
      <c r="D466" s="1">
        <v>367.18626399999999</v>
      </c>
      <c r="E466" s="1" t="s">
        <v>9</v>
      </c>
    </row>
    <row r="467" spans="1:5" customFormat="1" ht="15" hidden="1" customHeight="1" x14ac:dyDescent="0.25">
      <c r="A467" s="1">
        <v>1223</v>
      </c>
      <c r="B467" s="1" t="s">
        <v>3</v>
      </c>
      <c r="C467" s="1">
        <v>0</v>
      </c>
      <c r="D467" s="1">
        <v>403.16524600000002</v>
      </c>
      <c r="E467" s="1" t="s">
        <v>9</v>
      </c>
    </row>
    <row r="468" spans="1:5" customFormat="1" ht="15" hidden="1" customHeight="1" x14ac:dyDescent="0.25">
      <c r="A468" s="1">
        <v>1224</v>
      </c>
      <c r="B468" s="1" t="s">
        <v>3</v>
      </c>
      <c r="C468" s="1">
        <v>0</v>
      </c>
      <c r="D468" s="1">
        <v>550.42259799999999</v>
      </c>
      <c r="E468" s="1" t="s">
        <v>9</v>
      </c>
    </row>
    <row r="469" spans="1:5" customFormat="1" ht="15" hidden="1" customHeight="1" x14ac:dyDescent="0.25">
      <c r="A469" s="1">
        <v>1225</v>
      </c>
      <c r="B469" s="1" t="s">
        <v>3</v>
      </c>
      <c r="C469" s="1">
        <v>0</v>
      </c>
      <c r="D469" s="1">
        <v>210.71250699999999</v>
      </c>
      <c r="E469" s="1" t="s">
        <v>9</v>
      </c>
    </row>
    <row r="470" spans="1:5" customFormat="1" ht="15" hidden="1" customHeight="1" x14ac:dyDescent="0.25">
      <c r="A470" s="1">
        <v>1226</v>
      </c>
      <c r="B470" s="1" t="s">
        <v>3</v>
      </c>
      <c r="C470" s="1">
        <v>0</v>
      </c>
      <c r="D470" s="1">
        <v>145.48360199999999</v>
      </c>
      <c r="E470" s="1" t="s">
        <v>9</v>
      </c>
    </row>
    <row r="471" spans="1:5" customFormat="1" ht="15" hidden="1" customHeight="1" x14ac:dyDescent="0.25">
      <c r="A471" s="1">
        <v>1227</v>
      </c>
      <c r="B471" s="1" t="s">
        <v>3</v>
      </c>
      <c r="C471" s="1">
        <v>0</v>
      </c>
      <c r="D471" s="1">
        <v>58.964672999999998</v>
      </c>
      <c r="E471" s="1" t="s">
        <v>9</v>
      </c>
    </row>
    <row r="472" spans="1:5" customFormat="1" ht="15" hidden="1" customHeight="1" x14ac:dyDescent="0.25">
      <c r="A472" s="1">
        <v>1228</v>
      </c>
      <c r="B472" s="1" t="s">
        <v>3</v>
      </c>
      <c r="C472" s="1">
        <v>0</v>
      </c>
      <c r="D472" s="1">
        <v>39.356597999999998</v>
      </c>
      <c r="E472" s="1" t="s">
        <v>9</v>
      </c>
    </row>
    <row r="473" spans="1:5" customFormat="1" ht="15" hidden="1" customHeight="1" x14ac:dyDescent="0.25">
      <c r="A473" s="1">
        <v>1229</v>
      </c>
      <c r="B473" s="1" t="s">
        <v>3</v>
      </c>
      <c r="C473" s="1">
        <v>0</v>
      </c>
      <c r="D473" s="1">
        <v>65.726179000000002</v>
      </c>
      <c r="E473" s="1" t="s">
        <v>9</v>
      </c>
    </row>
    <row r="474" spans="1:5" customFormat="1" ht="15" hidden="1" customHeight="1" x14ac:dyDescent="0.25">
      <c r="A474" s="1">
        <v>1230</v>
      </c>
      <c r="B474" s="1" t="s">
        <v>3</v>
      </c>
      <c r="C474" s="1">
        <v>0</v>
      </c>
      <c r="D474" s="1">
        <v>145.441599</v>
      </c>
      <c r="E474" s="1" t="s">
        <v>9</v>
      </c>
    </row>
    <row r="475" spans="1:5" customFormat="1" ht="15" hidden="1" customHeight="1" x14ac:dyDescent="0.25">
      <c r="A475" s="1">
        <v>1231</v>
      </c>
      <c r="B475" s="1" t="s">
        <v>3</v>
      </c>
      <c r="C475" s="1">
        <v>0</v>
      </c>
      <c r="D475" s="1">
        <v>98.255685</v>
      </c>
      <c r="E475" s="1" t="s">
        <v>9</v>
      </c>
    </row>
    <row r="476" spans="1:5" customFormat="1" ht="15" hidden="1" customHeight="1" x14ac:dyDescent="0.25">
      <c r="A476" s="1">
        <v>1232</v>
      </c>
      <c r="B476" s="1" t="s">
        <v>3</v>
      </c>
      <c r="C476" s="1">
        <v>0</v>
      </c>
      <c r="D476" s="1">
        <v>145.61106899999999</v>
      </c>
      <c r="E476" s="1" t="s">
        <v>9</v>
      </c>
    </row>
    <row r="477" spans="1:5" customFormat="1" ht="15" hidden="1" customHeight="1" x14ac:dyDescent="0.25">
      <c r="A477" s="1">
        <v>1233</v>
      </c>
      <c r="B477" s="1" t="s">
        <v>3</v>
      </c>
      <c r="C477" s="1">
        <v>0</v>
      </c>
      <c r="D477" s="1">
        <v>33.719208999999999</v>
      </c>
      <c r="E477" s="1" t="s">
        <v>9</v>
      </c>
    </row>
    <row r="478" spans="1:5" customFormat="1" ht="15" hidden="1" customHeight="1" x14ac:dyDescent="0.25">
      <c r="A478" s="1">
        <v>1234</v>
      </c>
      <c r="B478" s="1" t="s">
        <v>3</v>
      </c>
      <c r="C478" s="1">
        <v>0</v>
      </c>
      <c r="D478" s="1">
        <v>584.26701500000001</v>
      </c>
      <c r="E478" s="1" t="s">
        <v>9</v>
      </c>
    </row>
    <row r="479" spans="1:5" customFormat="1" ht="15" hidden="1" customHeight="1" x14ac:dyDescent="0.25">
      <c r="A479" s="1">
        <v>1235</v>
      </c>
      <c r="B479" s="1" t="s">
        <v>3</v>
      </c>
      <c r="C479" s="1">
        <v>0</v>
      </c>
      <c r="D479" s="1">
        <v>96.379823999999999</v>
      </c>
      <c r="E479" s="1" t="s">
        <v>9</v>
      </c>
    </row>
    <row r="480" spans="1:5" customFormat="1" ht="15" hidden="1" customHeight="1" x14ac:dyDescent="0.25">
      <c r="A480" s="1">
        <v>1236</v>
      </c>
      <c r="B480" s="1" t="s">
        <v>3</v>
      </c>
      <c r="C480" s="1">
        <v>0</v>
      </c>
      <c r="D480" s="1">
        <v>591.61518899999999</v>
      </c>
      <c r="E480" s="1" t="s">
        <v>9</v>
      </c>
    </row>
    <row r="481" spans="1:5" customFormat="1" ht="15" hidden="1" customHeight="1" x14ac:dyDescent="0.25">
      <c r="A481" s="1">
        <v>1237</v>
      </c>
      <c r="B481" s="1" t="s">
        <v>3</v>
      </c>
      <c r="C481" s="1">
        <v>0</v>
      </c>
      <c r="D481" s="1">
        <v>114.418177</v>
      </c>
      <c r="E481" s="1" t="s">
        <v>9</v>
      </c>
    </row>
    <row r="482" spans="1:5" customFormat="1" ht="15" hidden="1" customHeight="1" x14ac:dyDescent="0.25">
      <c r="A482" s="1">
        <v>1238</v>
      </c>
      <c r="B482" s="1" t="s">
        <v>3</v>
      </c>
      <c r="C482" s="1">
        <v>0</v>
      </c>
      <c r="D482" s="1">
        <v>56.676966</v>
      </c>
      <c r="E482" s="1" t="s">
        <v>9</v>
      </c>
    </row>
    <row r="483" spans="1:5" customFormat="1" ht="15" hidden="1" customHeight="1" x14ac:dyDescent="0.25">
      <c r="A483" s="1">
        <v>1239</v>
      </c>
      <c r="B483" s="1" t="s">
        <v>3</v>
      </c>
      <c r="C483" s="1">
        <v>0</v>
      </c>
      <c r="D483" s="1">
        <v>231.114654</v>
      </c>
      <c r="E483" s="1" t="s">
        <v>9</v>
      </c>
    </row>
    <row r="484" spans="1:5" customFormat="1" ht="15" hidden="1" customHeight="1" x14ac:dyDescent="0.25">
      <c r="A484" s="1">
        <v>1240</v>
      </c>
      <c r="B484" s="1" t="s">
        <v>3</v>
      </c>
      <c r="C484" s="1">
        <v>0</v>
      </c>
      <c r="D484" s="1">
        <v>63.499440999999997</v>
      </c>
      <c r="E484" s="1" t="s">
        <v>9</v>
      </c>
    </row>
    <row r="485" spans="1:5" customFormat="1" ht="15" hidden="1" customHeight="1" x14ac:dyDescent="0.25">
      <c r="A485" s="1">
        <v>1241</v>
      </c>
      <c r="B485" s="1" t="s">
        <v>3</v>
      </c>
      <c r="C485" s="1">
        <v>0</v>
      </c>
      <c r="D485" s="1">
        <v>279.786044</v>
      </c>
      <c r="E485" s="1" t="s">
        <v>9</v>
      </c>
    </row>
    <row r="486" spans="1:5" customFormat="1" ht="15" hidden="1" customHeight="1" x14ac:dyDescent="0.25">
      <c r="A486" s="1">
        <v>1242</v>
      </c>
      <c r="B486" s="1" t="s">
        <v>3</v>
      </c>
      <c r="C486" s="1">
        <v>0</v>
      </c>
      <c r="D486" s="1">
        <v>69.142753999999996</v>
      </c>
      <c r="E486" s="1" t="s">
        <v>9</v>
      </c>
    </row>
    <row r="487" spans="1:5" customFormat="1" ht="15" hidden="1" customHeight="1" x14ac:dyDescent="0.25">
      <c r="A487" s="1">
        <v>1243</v>
      </c>
      <c r="B487" s="1" t="s">
        <v>3</v>
      </c>
      <c r="C487" s="1">
        <v>0</v>
      </c>
      <c r="D487" s="1">
        <v>108.337225</v>
      </c>
      <c r="E487" s="1" t="s">
        <v>9</v>
      </c>
    </row>
    <row r="488" spans="1:5" customFormat="1" ht="15" hidden="1" customHeight="1" x14ac:dyDescent="0.25">
      <c r="A488" s="1">
        <v>1244</v>
      </c>
      <c r="B488" s="1" t="s">
        <v>3</v>
      </c>
      <c r="C488" s="1">
        <v>0</v>
      </c>
      <c r="D488" s="1">
        <v>482.35274800000002</v>
      </c>
      <c r="E488" s="1" t="s">
        <v>9</v>
      </c>
    </row>
    <row r="489" spans="1:5" customFormat="1" ht="15" hidden="1" customHeight="1" x14ac:dyDescent="0.25">
      <c r="A489" s="1">
        <v>1245</v>
      </c>
      <c r="B489" s="1" t="s">
        <v>3</v>
      </c>
      <c r="C489" s="1">
        <v>0</v>
      </c>
      <c r="D489" s="1">
        <v>112.03399400000001</v>
      </c>
      <c r="E489" s="1" t="s">
        <v>9</v>
      </c>
    </row>
    <row r="490" spans="1:5" customFormat="1" ht="15" hidden="1" customHeight="1" x14ac:dyDescent="0.25">
      <c r="A490" s="1">
        <v>1246</v>
      </c>
      <c r="B490" s="1" t="s">
        <v>3</v>
      </c>
      <c r="C490" s="1">
        <v>0</v>
      </c>
      <c r="D490" s="1">
        <v>125.757822</v>
      </c>
      <c r="E490" s="1" t="s">
        <v>9</v>
      </c>
    </row>
    <row r="491" spans="1:5" customFormat="1" ht="15" hidden="1" customHeight="1" x14ac:dyDescent="0.25">
      <c r="A491" s="1">
        <v>1247</v>
      </c>
      <c r="B491" s="1" t="s">
        <v>3</v>
      </c>
      <c r="C491" s="1">
        <v>0</v>
      </c>
      <c r="D491" s="1">
        <v>313.87111599999997</v>
      </c>
      <c r="E491" s="1" t="s">
        <v>9</v>
      </c>
    </row>
    <row r="492" spans="1:5" customFormat="1" ht="15" hidden="1" customHeight="1" x14ac:dyDescent="0.25">
      <c r="A492" s="1">
        <v>1350</v>
      </c>
      <c r="B492" s="1" t="s">
        <v>3</v>
      </c>
      <c r="C492" s="1">
        <v>0</v>
      </c>
      <c r="D492" s="1">
        <v>504.54044900000002</v>
      </c>
      <c r="E492" s="1" t="s">
        <v>9</v>
      </c>
    </row>
    <row r="493" spans="1:5" customFormat="1" ht="15" hidden="1" customHeight="1" x14ac:dyDescent="0.25">
      <c r="A493" s="1">
        <v>1351</v>
      </c>
      <c r="B493" s="1" t="s">
        <v>3</v>
      </c>
      <c r="C493" s="1">
        <v>0</v>
      </c>
      <c r="D493" s="1">
        <v>134.53207900000001</v>
      </c>
      <c r="E493" s="1" t="s">
        <v>9</v>
      </c>
    </row>
    <row r="494" spans="1:5" customFormat="1" ht="15" hidden="1" customHeight="1" x14ac:dyDescent="0.25">
      <c r="A494" s="1">
        <v>1352</v>
      </c>
      <c r="B494" s="1" t="s">
        <v>3</v>
      </c>
      <c r="C494" s="1">
        <v>0</v>
      </c>
      <c r="D494" s="1">
        <v>607.84722199999999</v>
      </c>
      <c r="E494" s="1" t="s">
        <v>9</v>
      </c>
    </row>
    <row r="495" spans="1:5" customFormat="1" ht="15" hidden="1" customHeight="1" x14ac:dyDescent="0.25">
      <c r="A495" s="1">
        <v>1353</v>
      </c>
      <c r="B495" s="1" t="s">
        <v>3</v>
      </c>
      <c r="C495" s="1">
        <v>0</v>
      </c>
      <c r="D495" s="1">
        <v>203.907599</v>
      </c>
      <c r="E495" s="1" t="s">
        <v>9</v>
      </c>
    </row>
    <row r="496" spans="1:5" customFormat="1" ht="15" hidden="1" customHeight="1" x14ac:dyDescent="0.25">
      <c r="A496" s="1">
        <v>1354</v>
      </c>
      <c r="B496" s="1" t="s">
        <v>3</v>
      </c>
      <c r="C496" s="1">
        <v>0</v>
      </c>
      <c r="D496" s="1">
        <v>606.53971899999999</v>
      </c>
      <c r="E496" s="1" t="s">
        <v>9</v>
      </c>
    </row>
    <row r="497" spans="1:5" customFormat="1" ht="15" hidden="1" customHeight="1" x14ac:dyDescent="0.25">
      <c r="A497" s="1">
        <v>1356</v>
      </c>
      <c r="B497" s="1" t="s">
        <v>3</v>
      </c>
      <c r="C497" s="1">
        <v>0</v>
      </c>
      <c r="D497" s="1">
        <v>1293.4491169999999</v>
      </c>
      <c r="E497" s="1" t="s">
        <v>9</v>
      </c>
    </row>
    <row r="498" spans="1:5" customFormat="1" ht="15" hidden="1" customHeight="1" x14ac:dyDescent="0.25">
      <c r="A498" s="1">
        <v>1357</v>
      </c>
      <c r="B498" s="1" t="s">
        <v>3</v>
      </c>
      <c r="C498" s="1">
        <v>0</v>
      </c>
      <c r="D498" s="1">
        <v>576.93948999999998</v>
      </c>
      <c r="E498" s="1" t="s">
        <v>9</v>
      </c>
    </row>
    <row r="499" spans="1:5" customFormat="1" ht="15" hidden="1" customHeight="1" x14ac:dyDescent="0.25">
      <c r="A499" s="1">
        <v>1358</v>
      </c>
      <c r="B499" s="1" t="s">
        <v>3</v>
      </c>
      <c r="C499" s="1">
        <v>0</v>
      </c>
      <c r="D499" s="1">
        <v>1060.6988060000001</v>
      </c>
      <c r="E499" s="1" t="s">
        <v>9</v>
      </c>
    </row>
    <row r="500" spans="1:5" customFormat="1" ht="15" hidden="1" customHeight="1" x14ac:dyDescent="0.25">
      <c r="A500" s="1">
        <v>1361</v>
      </c>
      <c r="B500" s="1" t="s">
        <v>3</v>
      </c>
      <c r="C500" s="1">
        <v>0</v>
      </c>
      <c r="D500" s="1">
        <v>189.62527800000001</v>
      </c>
      <c r="E500" s="1" t="s">
        <v>9</v>
      </c>
    </row>
    <row r="501" spans="1:5" customFormat="1" ht="15" hidden="1" customHeight="1" x14ac:dyDescent="0.25">
      <c r="A501" s="1">
        <v>1362</v>
      </c>
      <c r="B501" s="1" t="s">
        <v>3</v>
      </c>
      <c r="C501" s="1">
        <v>0</v>
      </c>
      <c r="D501" s="1">
        <v>651.53545099999997</v>
      </c>
      <c r="E501" s="1" t="s">
        <v>9</v>
      </c>
    </row>
    <row r="502" spans="1:5" customFormat="1" ht="15" hidden="1" customHeight="1" x14ac:dyDescent="0.25">
      <c r="A502" s="1">
        <v>1363</v>
      </c>
      <c r="B502" s="1" t="s">
        <v>3</v>
      </c>
      <c r="C502" s="1">
        <v>0</v>
      </c>
      <c r="D502" s="1">
        <v>663.28257699999995</v>
      </c>
      <c r="E502" s="1" t="s">
        <v>9</v>
      </c>
    </row>
    <row r="503" spans="1:5" customFormat="1" ht="15" hidden="1" customHeight="1" x14ac:dyDescent="0.25">
      <c r="A503" s="1">
        <v>1364</v>
      </c>
      <c r="B503" s="1" t="s">
        <v>3</v>
      </c>
      <c r="C503" s="1">
        <v>0</v>
      </c>
      <c r="D503" s="1">
        <v>135.71095700000001</v>
      </c>
      <c r="E503" s="1" t="s">
        <v>9</v>
      </c>
    </row>
    <row r="504" spans="1:5" customFormat="1" ht="15" hidden="1" customHeight="1" x14ac:dyDescent="0.25">
      <c r="A504" s="1">
        <v>1365</v>
      </c>
      <c r="B504" s="1" t="s">
        <v>3</v>
      </c>
      <c r="C504" s="1">
        <v>0</v>
      </c>
      <c r="D504" s="1">
        <v>457.488944</v>
      </c>
      <c r="E504" s="1" t="s">
        <v>9</v>
      </c>
    </row>
    <row r="505" spans="1:5" customFormat="1" ht="15" hidden="1" customHeight="1" x14ac:dyDescent="0.25">
      <c r="A505" s="1">
        <v>1366</v>
      </c>
      <c r="B505" s="1" t="s">
        <v>3</v>
      </c>
      <c r="C505" s="1">
        <v>0</v>
      </c>
      <c r="D505" s="1">
        <v>391.14644099999998</v>
      </c>
      <c r="E505" s="1" t="s">
        <v>9</v>
      </c>
    </row>
    <row r="506" spans="1:5" customFormat="1" ht="15" hidden="1" customHeight="1" x14ac:dyDescent="0.25">
      <c r="A506" s="1">
        <v>1367</v>
      </c>
      <c r="B506" s="1" t="s">
        <v>3</v>
      </c>
      <c r="C506" s="1">
        <v>0</v>
      </c>
      <c r="D506" s="1">
        <v>955.29398700000002</v>
      </c>
      <c r="E506" s="1" t="s">
        <v>9</v>
      </c>
    </row>
    <row r="507" spans="1:5" customFormat="1" ht="15" hidden="1" customHeight="1" x14ac:dyDescent="0.25">
      <c r="A507" s="1">
        <v>1368</v>
      </c>
      <c r="B507" s="1" t="s">
        <v>3</v>
      </c>
      <c r="C507" s="1">
        <v>0</v>
      </c>
      <c r="D507" s="1">
        <v>486.05502999999999</v>
      </c>
      <c r="E507" s="1" t="s">
        <v>9</v>
      </c>
    </row>
    <row r="508" spans="1:5" customFormat="1" ht="15" hidden="1" customHeight="1" x14ac:dyDescent="0.25">
      <c r="A508" s="1">
        <v>1369</v>
      </c>
      <c r="B508" s="1" t="s">
        <v>3</v>
      </c>
      <c r="C508" s="1">
        <v>0</v>
      </c>
      <c r="D508" s="1">
        <v>474.30650400000002</v>
      </c>
      <c r="E508" s="1" t="s">
        <v>9</v>
      </c>
    </row>
    <row r="509" spans="1:5" customFormat="1" ht="15" hidden="1" customHeight="1" x14ac:dyDescent="0.25">
      <c r="A509" s="1">
        <v>1370</v>
      </c>
      <c r="B509" s="1" t="s">
        <v>3</v>
      </c>
      <c r="C509" s="1">
        <v>0</v>
      </c>
      <c r="D509" s="1">
        <v>458.56159000000002</v>
      </c>
      <c r="E509" s="1" t="s">
        <v>9</v>
      </c>
    </row>
    <row r="510" spans="1:5" customFormat="1" ht="15" hidden="1" customHeight="1" x14ac:dyDescent="0.25">
      <c r="A510" s="1">
        <v>1372</v>
      </c>
      <c r="B510" s="1" t="s">
        <v>3</v>
      </c>
      <c r="C510" s="1">
        <v>0</v>
      </c>
      <c r="D510" s="1">
        <v>217.887981</v>
      </c>
      <c r="E510" s="1" t="s">
        <v>9</v>
      </c>
    </row>
    <row r="511" spans="1:5" customFormat="1" ht="15" hidden="1" customHeight="1" x14ac:dyDescent="0.25">
      <c r="A511" s="1">
        <v>1379</v>
      </c>
      <c r="B511" s="1" t="s">
        <v>3</v>
      </c>
      <c r="C511" s="1">
        <v>0</v>
      </c>
      <c r="D511" s="1">
        <v>1790.077207</v>
      </c>
      <c r="E511" s="1" t="s">
        <v>9</v>
      </c>
    </row>
    <row r="512" spans="1:5" customFormat="1" ht="15" hidden="1" customHeight="1" x14ac:dyDescent="0.25">
      <c r="A512" s="1">
        <v>1380</v>
      </c>
      <c r="B512" s="1" t="s">
        <v>3</v>
      </c>
      <c r="C512" s="1">
        <v>0</v>
      </c>
      <c r="D512" s="1">
        <v>555.78068099999996</v>
      </c>
      <c r="E512" s="1" t="s">
        <v>9</v>
      </c>
    </row>
    <row r="513" spans="1:5" customFormat="1" ht="15" hidden="1" customHeight="1" x14ac:dyDescent="0.25">
      <c r="A513" s="1">
        <v>1381</v>
      </c>
      <c r="B513" s="1" t="s">
        <v>3</v>
      </c>
      <c r="C513" s="1">
        <v>0</v>
      </c>
      <c r="D513" s="1">
        <v>319.31076200000001</v>
      </c>
      <c r="E513" s="1" t="s">
        <v>9</v>
      </c>
    </row>
    <row r="514" spans="1:5" customFormat="1" ht="15" hidden="1" customHeight="1" x14ac:dyDescent="0.25">
      <c r="A514" s="1">
        <v>1382</v>
      </c>
      <c r="B514" s="1" t="s">
        <v>3</v>
      </c>
      <c r="C514" s="1">
        <v>0</v>
      </c>
      <c r="D514" s="1">
        <v>322.93271399999998</v>
      </c>
      <c r="E514" s="1" t="s">
        <v>9</v>
      </c>
    </row>
    <row r="515" spans="1:5" customFormat="1" ht="15" hidden="1" customHeight="1" x14ac:dyDescent="0.25">
      <c r="A515" s="1">
        <v>1383</v>
      </c>
      <c r="B515" s="1" t="s">
        <v>3</v>
      </c>
      <c r="C515" s="1">
        <v>0</v>
      </c>
      <c r="D515" s="1">
        <v>251.92256399999999</v>
      </c>
      <c r="E515" s="1" t="s">
        <v>9</v>
      </c>
    </row>
    <row r="516" spans="1:5" customFormat="1" ht="15" hidden="1" customHeight="1" x14ac:dyDescent="0.25">
      <c r="A516" s="1">
        <v>1384</v>
      </c>
      <c r="B516" s="1" t="s">
        <v>3</v>
      </c>
      <c r="C516" s="1">
        <v>0</v>
      </c>
      <c r="D516" s="1">
        <v>425.12685800000003</v>
      </c>
      <c r="E516" s="1" t="s">
        <v>9</v>
      </c>
    </row>
    <row r="517" spans="1:5" customFormat="1" ht="15" hidden="1" customHeight="1" x14ac:dyDescent="0.25">
      <c r="A517" s="1">
        <v>1385</v>
      </c>
      <c r="B517" s="1" t="s">
        <v>3</v>
      </c>
      <c r="C517" s="1">
        <v>0</v>
      </c>
      <c r="D517" s="1">
        <v>615.19780300000002</v>
      </c>
      <c r="E517" s="1" t="s">
        <v>9</v>
      </c>
    </row>
    <row r="518" spans="1:5" customFormat="1" ht="15" hidden="1" customHeight="1" x14ac:dyDescent="0.25">
      <c r="A518" s="1">
        <v>1414</v>
      </c>
      <c r="B518" s="1" t="s">
        <v>3</v>
      </c>
      <c r="C518" s="1">
        <v>0</v>
      </c>
      <c r="D518" s="1">
        <v>194.96286699999999</v>
      </c>
      <c r="E518" s="1" t="s">
        <v>9</v>
      </c>
    </row>
    <row r="519" spans="1:5" customFormat="1" ht="15" hidden="1" customHeight="1" x14ac:dyDescent="0.25">
      <c r="A519" s="1">
        <v>1415</v>
      </c>
      <c r="B519" s="1" t="s">
        <v>3</v>
      </c>
      <c r="C519" s="1">
        <v>0</v>
      </c>
      <c r="D519" s="1">
        <v>75.173760999999999</v>
      </c>
      <c r="E519" s="1" t="s">
        <v>9</v>
      </c>
    </row>
    <row r="520" spans="1:5" customFormat="1" ht="15" hidden="1" customHeight="1" x14ac:dyDescent="0.25">
      <c r="A520" s="1">
        <v>1416</v>
      </c>
      <c r="B520" s="1" t="s">
        <v>3</v>
      </c>
      <c r="C520" s="1">
        <v>0</v>
      </c>
      <c r="D520" s="1">
        <v>47.740350999999997</v>
      </c>
      <c r="E520" s="1" t="s">
        <v>9</v>
      </c>
    </row>
    <row r="521" spans="1:5" customFormat="1" ht="15" hidden="1" customHeight="1" x14ac:dyDescent="0.25">
      <c r="A521" s="1">
        <v>1417</v>
      </c>
      <c r="B521" s="1" t="s">
        <v>3</v>
      </c>
      <c r="C521" s="1">
        <v>0</v>
      </c>
      <c r="D521" s="1">
        <v>90.129548999999997</v>
      </c>
      <c r="E521" s="1" t="s">
        <v>9</v>
      </c>
    </row>
    <row r="522" spans="1:5" customFormat="1" ht="15" hidden="1" customHeight="1" x14ac:dyDescent="0.25">
      <c r="A522" s="1">
        <v>1418</v>
      </c>
      <c r="B522" s="1" t="s">
        <v>3</v>
      </c>
      <c r="C522" s="1">
        <v>0</v>
      </c>
      <c r="D522" s="1">
        <v>103.94627300000001</v>
      </c>
      <c r="E522" s="1" t="s">
        <v>9</v>
      </c>
    </row>
    <row r="523" spans="1:5" customFormat="1" ht="15" hidden="1" customHeight="1" x14ac:dyDescent="0.25">
      <c r="A523" s="1">
        <v>1419</v>
      </c>
      <c r="B523" s="1" t="s">
        <v>3</v>
      </c>
      <c r="C523" s="1">
        <v>0</v>
      </c>
      <c r="D523" s="1">
        <v>54.187075999999998</v>
      </c>
      <c r="E523" s="1" t="s">
        <v>9</v>
      </c>
    </row>
    <row r="524" spans="1:5" customFormat="1" ht="15" hidden="1" customHeight="1" x14ac:dyDescent="0.25">
      <c r="A524" s="1">
        <v>1420</v>
      </c>
      <c r="B524" s="1" t="s">
        <v>3</v>
      </c>
      <c r="C524" s="1">
        <v>0</v>
      </c>
      <c r="D524" s="1">
        <v>569.13084300000003</v>
      </c>
      <c r="E524" s="1" t="s">
        <v>9</v>
      </c>
    </row>
    <row r="525" spans="1:5" customFormat="1" ht="15" hidden="1" customHeight="1" x14ac:dyDescent="0.25">
      <c r="A525" s="1">
        <v>1421</v>
      </c>
      <c r="B525" s="1" t="s">
        <v>3</v>
      </c>
      <c r="C525" s="1">
        <v>0</v>
      </c>
      <c r="D525" s="1">
        <v>48.564165000000003</v>
      </c>
      <c r="E525" s="1" t="s">
        <v>9</v>
      </c>
    </row>
    <row r="526" spans="1:5" customFormat="1" ht="15" hidden="1" customHeight="1" x14ac:dyDescent="0.25">
      <c r="A526" s="1">
        <v>1422</v>
      </c>
      <c r="B526" s="1" t="s">
        <v>3</v>
      </c>
      <c r="C526" s="1">
        <v>0</v>
      </c>
      <c r="D526" s="1">
        <v>265.54940099999999</v>
      </c>
      <c r="E526" s="1" t="s">
        <v>9</v>
      </c>
    </row>
    <row r="527" spans="1:5" customFormat="1" ht="15" hidden="1" customHeight="1" x14ac:dyDescent="0.25">
      <c r="A527" s="1">
        <v>1424</v>
      </c>
      <c r="B527" s="1" t="s">
        <v>3</v>
      </c>
      <c r="C527" s="1">
        <v>0</v>
      </c>
      <c r="D527" s="1">
        <v>78.493730999999997</v>
      </c>
      <c r="E527" s="1" t="s">
        <v>9</v>
      </c>
    </row>
    <row r="528" spans="1:5" customFormat="1" ht="15" hidden="1" customHeight="1" x14ac:dyDescent="0.25">
      <c r="A528" s="1">
        <v>1425</v>
      </c>
      <c r="B528" s="1" t="s">
        <v>3</v>
      </c>
      <c r="C528" s="1">
        <v>0</v>
      </c>
      <c r="D528" s="1">
        <v>186.97429</v>
      </c>
      <c r="E528" s="1" t="s">
        <v>9</v>
      </c>
    </row>
    <row r="529" spans="1:5" customFormat="1" ht="15" hidden="1" customHeight="1" x14ac:dyDescent="0.25">
      <c r="A529" s="1">
        <v>1438</v>
      </c>
      <c r="B529" s="1" t="s">
        <v>3</v>
      </c>
      <c r="C529" s="1">
        <v>0</v>
      </c>
      <c r="D529" s="1">
        <v>54.167825000000001</v>
      </c>
      <c r="E529" s="1" t="s">
        <v>9</v>
      </c>
    </row>
    <row r="530" spans="1:5" customFormat="1" ht="15" hidden="1" customHeight="1" x14ac:dyDescent="0.25">
      <c r="A530" s="1">
        <v>1479</v>
      </c>
      <c r="B530" s="1" t="s">
        <v>3</v>
      </c>
      <c r="C530" s="1">
        <v>0</v>
      </c>
      <c r="D530" s="1">
        <v>332.583551</v>
      </c>
      <c r="E530" s="1" t="s">
        <v>9</v>
      </c>
    </row>
    <row r="531" spans="1:5" customFormat="1" ht="15" hidden="1" customHeight="1" x14ac:dyDescent="0.25">
      <c r="A531" s="1">
        <v>1490</v>
      </c>
      <c r="B531" s="1" t="s">
        <v>3</v>
      </c>
      <c r="C531" s="1">
        <v>0</v>
      </c>
      <c r="D531" s="1">
        <v>251.97253000000001</v>
      </c>
      <c r="E531" s="1" t="s">
        <v>9</v>
      </c>
    </row>
    <row r="532" spans="1:5" customFormat="1" ht="15" hidden="1" customHeight="1" x14ac:dyDescent="0.25">
      <c r="A532" s="1">
        <v>1615</v>
      </c>
      <c r="B532" s="1" t="s">
        <v>3</v>
      </c>
      <c r="C532" s="1">
        <v>0</v>
      </c>
      <c r="D532" s="1">
        <v>1681.461276</v>
      </c>
      <c r="E532" s="1" t="s">
        <v>9</v>
      </c>
    </row>
    <row r="533" spans="1:5" customFormat="1" ht="15" hidden="1" customHeight="1" x14ac:dyDescent="0.25">
      <c r="A533" s="1">
        <v>1616</v>
      </c>
      <c r="B533" s="1" t="s">
        <v>3</v>
      </c>
      <c r="C533" s="1">
        <v>0</v>
      </c>
      <c r="D533" s="1">
        <v>187.78083100000001</v>
      </c>
      <c r="E533" s="1" t="s">
        <v>9</v>
      </c>
    </row>
    <row r="534" spans="1:5" customFormat="1" ht="15" hidden="1" customHeight="1" x14ac:dyDescent="0.25">
      <c r="A534" s="1">
        <v>1638</v>
      </c>
      <c r="B534" s="1" t="s">
        <v>3</v>
      </c>
      <c r="C534" s="1">
        <v>0</v>
      </c>
      <c r="D534" s="1">
        <v>1082.716615</v>
      </c>
      <c r="E534" s="1" t="s">
        <v>9</v>
      </c>
    </row>
    <row r="535" spans="1:5" customFormat="1" ht="15" hidden="1" customHeight="1" x14ac:dyDescent="0.25">
      <c r="A535" s="1">
        <v>1639</v>
      </c>
      <c r="B535" s="1" t="s">
        <v>3</v>
      </c>
      <c r="C535" s="1">
        <v>0</v>
      </c>
      <c r="D535" s="1">
        <v>708.94495700000004</v>
      </c>
      <c r="E535" s="1" t="s">
        <v>9</v>
      </c>
    </row>
    <row r="536" spans="1:5" customFormat="1" ht="15" hidden="1" customHeight="1" x14ac:dyDescent="0.25">
      <c r="A536" s="1">
        <v>1640</v>
      </c>
      <c r="B536" s="1" t="s">
        <v>3</v>
      </c>
      <c r="C536" s="1">
        <v>0</v>
      </c>
      <c r="D536" s="1">
        <v>452.87073900000001</v>
      </c>
      <c r="E536" s="1" t="s">
        <v>9</v>
      </c>
    </row>
    <row r="537" spans="1:5" customFormat="1" ht="15" hidden="1" customHeight="1" x14ac:dyDescent="0.25">
      <c r="A537" s="1">
        <v>1641</v>
      </c>
      <c r="B537" s="1" t="s">
        <v>3</v>
      </c>
      <c r="C537" s="1">
        <v>0</v>
      </c>
      <c r="D537" s="1">
        <v>785.55789700000003</v>
      </c>
      <c r="E537" s="1" t="s">
        <v>9</v>
      </c>
    </row>
    <row r="538" spans="1:5" customFormat="1" ht="15" hidden="1" customHeight="1" x14ac:dyDescent="0.25">
      <c r="A538" s="1">
        <v>1644</v>
      </c>
      <c r="B538" s="1" t="s">
        <v>3</v>
      </c>
      <c r="C538" s="1">
        <v>0</v>
      </c>
      <c r="D538" s="1">
        <v>346.81268999999998</v>
      </c>
      <c r="E538" s="1" t="s">
        <v>9</v>
      </c>
    </row>
    <row r="539" spans="1:5" customFormat="1" ht="15" hidden="1" customHeight="1" x14ac:dyDescent="0.25">
      <c r="A539" s="1">
        <v>1664</v>
      </c>
      <c r="B539" s="1" t="s">
        <v>3</v>
      </c>
      <c r="C539" s="1">
        <v>0</v>
      </c>
      <c r="D539" s="1">
        <v>1524.7531329999999</v>
      </c>
      <c r="E539" s="1" t="s">
        <v>9</v>
      </c>
    </row>
    <row r="540" spans="1:5" customFormat="1" ht="15" hidden="1" customHeight="1" x14ac:dyDescent="0.25">
      <c r="A540" s="1">
        <v>1669</v>
      </c>
      <c r="B540" s="1" t="s">
        <v>3</v>
      </c>
      <c r="C540" s="1">
        <v>0</v>
      </c>
      <c r="D540" s="1">
        <v>613.74240699999996</v>
      </c>
      <c r="E540" s="1" t="s">
        <v>9</v>
      </c>
    </row>
    <row r="541" spans="1:5" customFormat="1" ht="15" hidden="1" customHeight="1" x14ac:dyDescent="0.25">
      <c r="A541" s="1">
        <v>1670</v>
      </c>
      <c r="B541" s="1" t="s">
        <v>3</v>
      </c>
      <c r="C541" s="1">
        <v>0</v>
      </c>
      <c r="D541" s="1">
        <v>462.87265000000002</v>
      </c>
      <c r="E541" s="1" t="s">
        <v>9</v>
      </c>
    </row>
    <row r="542" spans="1:5" customFormat="1" ht="15" hidden="1" customHeight="1" x14ac:dyDescent="0.25">
      <c r="A542" s="1">
        <v>1672</v>
      </c>
      <c r="B542" s="1" t="s">
        <v>3</v>
      </c>
      <c r="C542" s="1">
        <v>0</v>
      </c>
      <c r="D542" s="1">
        <v>231.754671</v>
      </c>
      <c r="E542" s="1" t="s">
        <v>9</v>
      </c>
    </row>
    <row r="543" spans="1:5" customFormat="1" ht="15" hidden="1" customHeight="1" x14ac:dyDescent="0.25">
      <c r="A543" s="1">
        <v>1674</v>
      </c>
      <c r="B543" s="1" t="s">
        <v>3</v>
      </c>
      <c r="C543" s="1">
        <v>0</v>
      </c>
      <c r="D543" s="1">
        <v>202.36366799999999</v>
      </c>
      <c r="E543" s="1" t="s">
        <v>9</v>
      </c>
    </row>
    <row r="544" spans="1:5" customFormat="1" ht="15" hidden="1" customHeight="1" x14ac:dyDescent="0.25">
      <c r="A544" s="1">
        <v>1676</v>
      </c>
      <c r="B544" s="1" t="s">
        <v>3</v>
      </c>
      <c r="C544" s="1">
        <v>0</v>
      </c>
      <c r="D544" s="1">
        <v>393.88318400000003</v>
      </c>
      <c r="E544" s="1" t="s">
        <v>9</v>
      </c>
    </row>
    <row r="545" spans="1:5" customFormat="1" ht="15" hidden="1" customHeight="1" x14ac:dyDescent="0.25">
      <c r="A545" s="1">
        <v>1678</v>
      </c>
      <c r="B545" s="1" t="s">
        <v>3</v>
      </c>
      <c r="C545" s="1">
        <v>0</v>
      </c>
      <c r="D545" s="1">
        <v>194.758454</v>
      </c>
      <c r="E545" s="1" t="s">
        <v>9</v>
      </c>
    </row>
    <row r="546" spans="1:5" customFormat="1" ht="15" hidden="1" customHeight="1" x14ac:dyDescent="0.25">
      <c r="A546" s="1">
        <v>1679</v>
      </c>
      <c r="B546" s="1" t="s">
        <v>3</v>
      </c>
      <c r="C546" s="1">
        <v>0</v>
      </c>
      <c r="D546" s="1">
        <v>69.803006999999994</v>
      </c>
      <c r="E546" s="1" t="s">
        <v>9</v>
      </c>
    </row>
    <row r="547" spans="1:5" customFormat="1" ht="15" hidden="1" customHeight="1" x14ac:dyDescent="0.25">
      <c r="A547" s="1">
        <v>1680</v>
      </c>
      <c r="B547" s="1" t="s">
        <v>3</v>
      </c>
      <c r="C547" s="1">
        <v>0</v>
      </c>
      <c r="D547" s="1">
        <v>55.656736000000002</v>
      </c>
      <c r="E547" s="1" t="s">
        <v>9</v>
      </c>
    </row>
    <row r="548" spans="1:5" customFormat="1" ht="15" hidden="1" customHeight="1" x14ac:dyDescent="0.25">
      <c r="A548" s="1">
        <v>1681</v>
      </c>
      <c r="B548" s="1" t="s">
        <v>3</v>
      </c>
      <c r="C548" s="1">
        <v>0</v>
      </c>
      <c r="D548" s="1">
        <v>223.36234200000001</v>
      </c>
      <c r="E548" s="1" t="s">
        <v>9</v>
      </c>
    </row>
    <row r="549" spans="1:5" customFormat="1" ht="15" hidden="1" customHeight="1" x14ac:dyDescent="0.25">
      <c r="A549" s="1">
        <v>1682</v>
      </c>
      <c r="B549" s="1" t="s">
        <v>3</v>
      </c>
      <c r="C549" s="1">
        <v>0</v>
      </c>
      <c r="D549" s="1">
        <v>205.947993</v>
      </c>
      <c r="E549" s="1" t="s">
        <v>9</v>
      </c>
    </row>
    <row r="550" spans="1:5" customFormat="1" ht="15" hidden="1" customHeight="1" x14ac:dyDescent="0.25">
      <c r="A550" s="1">
        <v>1683</v>
      </c>
      <c r="B550" s="1" t="s">
        <v>3</v>
      </c>
      <c r="C550" s="1">
        <v>0</v>
      </c>
      <c r="D550" s="1">
        <v>86.769327000000004</v>
      </c>
      <c r="E550" s="1" t="s">
        <v>9</v>
      </c>
    </row>
    <row r="551" spans="1:5" customFormat="1" ht="15" hidden="1" customHeight="1" x14ac:dyDescent="0.25">
      <c r="A551" s="1">
        <v>1684</v>
      </c>
      <c r="B551" s="1" t="s">
        <v>3</v>
      </c>
      <c r="C551" s="1">
        <v>0</v>
      </c>
      <c r="D551" s="1">
        <v>161.184326</v>
      </c>
      <c r="E551" s="1" t="s">
        <v>9</v>
      </c>
    </row>
    <row r="552" spans="1:5" customFormat="1" ht="15" hidden="1" customHeight="1" x14ac:dyDescent="0.25">
      <c r="A552" s="1">
        <v>1689</v>
      </c>
      <c r="B552" s="1" t="s">
        <v>3</v>
      </c>
      <c r="C552" s="1">
        <v>0</v>
      </c>
      <c r="D552" s="1">
        <v>1673.0152189999999</v>
      </c>
      <c r="E552" s="1" t="s">
        <v>9</v>
      </c>
    </row>
    <row r="553" spans="1:5" customFormat="1" ht="15" hidden="1" customHeight="1" x14ac:dyDescent="0.25">
      <c r="A553" s="1">
        <v>1690</v>
      </c>
      <c r="B553" s="1" t="s">
        <v>3</v>
      </c>
      <c r="C553" s="1">
        <v>0</v>
      </c>
      <c r="D553" s="1">
        <v>751.69841199999996</v>
      </c>
      <c r="E553" s="1" t="s">
        <v>9</v>
      </c>
    </row>
    <row r="554" spans="1:5" customFormat="1" ht="15" hidden="1" customHeight="1" x14ac:dyDescent="0.25">
      <c r="A554" s="1">
        <v>1737</v>
      </c>
      <c r="B554" s="1" t="s">
        <v>3</v>
      </c>
      <c r="C554" s="1">
        <v>0</v>
      </c>
      <c r="D554" s="1">
        <v>369.24531999999999</v>
      </c>
      <c r="E554" s="1" t="s">
        <v>9</v>
      </c>
    </row>
    <row r="555" spans="1:5" customFormat="1" ht="15" hidden="1" customHeight="1" x14ac:dyDescent="0.25">
      <c r="A555" s="1">
        <v>1738</v>
      </c>
      <c r="B555" s="1" t="s">
        <v>3</v>
      </c>
      <c r="C555" s="1">
        <v>0</v>
      </c>
      <c r="D555" s="1">
        <v>120.652963</v>
      </c>
      <c r="E555" s="1" t="s">
        <v>9</v>
      </c>
    </row>
    <row r="556" spans="1:5" customFormat="1" ht="15" hidden="1" customHeight="1" x14ac:dyDescent="0.25">
      <c r="A556" s="1">
        <v>1740</v>
      </c>
      <c r="B556" s="1" t="s">
        <v>3</v>
      </c>
      <c r="C556" s="1">
        <v>0</v>
      </c>
      <c r="D556" s="1">
        <v>60.61</v>
      </c>
      <c r="E556" s="1" t="s">
        <v>9</v>
      </c>
    </row>
    <row r="557" spans="1:5" customFormat="1" ht="15" hidden="1" customHeight="1" x14ac:dyDescent="0.25">
      <c r="A557" s="1">
        <v>1741</v>
      </c>
      <c r="B557" s="1" t="s">
        <v>3</v>
      </c>
      <c r="C557" s="1">
        <v>0</v>
      </c>
      <c r="D557" s="1">
        <v>254.76046400000001</v>
      </c>
      <c r="E557" s="1" t="s">
        <v>9</v>
      </c>
    </row>
    <row r="558" spans="1:5" customFormat="1" ht="15" hidden="1" customHeight="1" x14ac:dyDescent="0.25">
      <c r="A558" s="1">
        <v>1742</v>
      </c>
      <c r="B558" s="1" t="s">
        <v>3</v>
      </c>
      <c r="C558" s="1">
        <v>0</v>
      </c>
      <c r="D558" s="1">
        <v>521.52952100000005</v>
      </c>
      <c r="E558" s="1" t="s">
        <v>9</v>
      </c>
    </row>
    <row r="559" spans="1:5" customFormat="1" ht="15" hidden="1" customHeight="1" x14ac:dyDescent="0.25">
      <c r="A559" s="1">
        <v>1743</v>
      </c>
      <c r="B559" s="1" t="s">
        <v>3</v>
      </c>
      <c r="C559" s="1">
        <v>0</v>
      </c>
      <c r="D559" s="1">
        <v>127.72483</v>
      </c>
      <c r="E559" s="1" t="s">
        <v>9</v>
      </c>
    </row>
    <row r="560" spans="1:5" customFormat="1" ht="15" hidden="1" customHeight="1" x14ac:dyDescent="0.25">
      <c r="A560" s="1">
        <v>1744</v>
      </c>
      <c r="B560" s="1" t="s">
        <v>3</v>
      </c>
      <c r="C560" s="1">
        <v>0</v>
      </c>
      <c r="D560" s="1">
        <v>717.93238399999996</v>
      </c>
      <c r="E560" s="1" t="s">
        <v>9</v>
      </c>
    </row>
    <row r="561" spans="1:12" ht="15" hidden="1" customHeight="1" x14ac:dyDescent="0.25">
      <c r="A561" s="1">
        <v>1171</v>
      </c>
      <c r="B561" s="1" t="s">
        <v>3</v>
      </c>
      <c r="C561" s="1">
        <v>0</v>
      </c>
      <c r="D561" s="1">
        <v>636.69482200000004</v>
      </c>
      <c r="E561" s="1" t="s">
        <v>11</v>
      </c>
      <c r="F561"/>
      <c r="G561"/>
      <c r="H561"/>
    </row>
    <row r="562" spans="1:12" ht="15" hidden="1" customHeight="1" x14ac:dyDescent="0.25">
      <c r="A562" s="1">
        <v>1500</v>
      </c>
      <c r="B562" s="1" t="s">
        <v>3</v>
      </c>
      <c r="C562" s="1">
        <v>0</v>
      </c>
      <c r="D562" s="1">
        <v>74.668678</v>
      </c>
      <c r="E562" s="1" t="s">
        <v>11</v>
      </c>
      <c r="F562"/>
      <c r="G562"/>
      <c r="H562"/>
    </row>
    <row r="563" spans="1:12" ht="15" hidden="1" customHeight="1" x14ac:dyDescent="0.25">
      <c r="A563" s="1">
        <v>1567</v>
      </c>
      <c r="B563" s="1" t="s">
        <v>3</v>
      </c>
      <c r="C563" s="1">
        <v>0</v>
      </c>
      <c r="D563" s="1">
        <v>247.37445199999999</v>
      </c>
      <c r="E563" s="1" t="s">
        <v>11</v>
      </c>
      <c r="F563"/>
      <c r="G563"/>
      <c r="H563"/>
    </row>
    <row r="564" spans="1:12" ht="15" hidden="1" customHeight="1" x14ac:dyDescent="0.25">
      <c r="A564" s="55">
        <v>1692</v>
      </c>
      <c r="B564" s="55" t="s">
        <v>3</v>
      </c>
      <c r="C564" s="55">
        <v>0</v>
      </c>
      <c r="D564" s="55">
        <v>168.36111199999999</v>
      </c>
      <c r="E564" s="55" t="s">
        <v>11</v>
      </c>
      <c r="F564"/>
      <c r="G564"/>
      <c r="H564"/>
    </row>
    <row r="565" spans="1:12" s="6" customFormat="1" hidden="1" x14ac:dyDescent="0.25">
      <c r="A565" s="178" t="s">
        <v>44</v>
      </c>
      <c r="B565" s="178"/>
      <c r="C565" s="178"/>
      <c r="D565" s="178"/>
      <c r="E565" s="178"/>
      <c r="F565" s="90">
        <f>SUM(F6:F315)</f>
        <v>409466</v>
      </c>
      <c r="G565" s="69">
        <f>SUM(G6:G315)</f>
        <v>2.6228649522460259</v>
      </c>
      <c r="H565" s="1"/>
    </row>
    <row r="566" spans="1:12" s="6" customFormat="1" x14ac:dyDescent="0.25"/>
    <row r="567" spans="1:12" s="6" customFormat="1" x14ac:dyDescent="0.25">
      <c r="D567" s="6">
        <f>SUM(D6:D315)</f>
        <v>89239.360910000032</v>
      </c>
    </row>
    <row r="568" spans="1:12" s="6" customFormat="1" x14ac:dyDescent="0.25"/>
    <row r="569" spans="1:12" s="6" customFormat="1" x14ac:dyDescent="0.25">
      <c r="D569" s="6">
        <f>SUM(D5:D564)</f>
        <v>155694.95959700001</v>
      </c>
      <c r="F569" s="65" t="s">
        <v>45</v>
      </c>
      <c r="I569"/>
      <c r="J569"/>
      <c r="L569" s="6">
        <f>1747-6</f>
        <v>1741</v>
      </c>
    </row>
    <row r="570" spans="1:12" s="6" customFormat="1" x14ac:dyDescent="0.25">
      <c r="F570" s="7"/>
      <c r="I570"/>
      <c r="J570"/>
    </row>
    <row r="571" spans="1:12" s="6" customFormat="1" x14ac:dyDescent="0.25">
      <c r="F571" s="65" t="s">
        <v>29</v>
      </c>
      <c r="G571" s="64">
        <f>SUM(G6:G315)/1741</f>
        <v>1.5065278301240816E-3</v>
      </c>
      <c r="I571"/>
      <c r="J571" s="20"/>
    </row>
    <row r="572" spans="1:12" s="6" customFormat="1" x14ac:dyDescent="0.25">
      <c r="F572" s="8"/>
      <c r="I572"/>
      <c r="J572"/>
    </row>
    <row r="573" spans="1:12" s="6" customFormat="1" x14ac:dyDescent="0.25">
      <c r="F573" s="7"/>
      <c r="G573" s="8" t="s">
        <v>30</v>
      </c>
      <c r="I573"/>
      <c r="J573"/>
    </row>
    <row r="574" spans="1:12" s="6" customFormat="1" x14ac:dyDescent="0.25">
      <c r="F574" s="7"/>
      <c r="G574" s="66" t="s">
        <v>31</v>
      </c>
      <c r="H574" s="66">
        <v>0</v>
      </c>
      <c r="I574" s="32"/>
      <c r="J574" s="50">
        <f>G571</f>
        <v>1.5065278301240816E-3</v>
      </c>
    </row>
    <row r="575" spans="1:12" s="6" customFormat="1" x14ac:dyDescent="0.25">
      <c r="F575" s="7"/>
      <c r="G575" s="66" t="s">
        <v>32</v>
      </c>
      <c r="H575" s="66">
        <v>1.6000000000000001E-3</v>
      </c>
      <c r="I575" s="32"/>
      <c r="J575" s="50">
        <f>H575+G571</f>
        <v>3.1065278301240819E-3</v>
      </c>
    </row>
    <row r="576" spans="1:12" x14ac:dyDescent="0.25">
      <c r="F576" s="7"/>
      <c r="G576" s="66" t="s">
        <v>33</v>
      </c>
      <c r="H576" s="67">
        <v>3.2000000000000002E-3</v>
      </c>
      <c r="I576" s="50"/>
      <c r="J576" s="50">
        <f>H576+G571</f>
        <v>4.7065278301240817E-3</v>
      </c>
    </row>
    <row r="579" spans="5:7" x14ac:dyDescent="0.25">
      <c r="E579" s="6" t="s">
        <v>54</v>
      </c>
      <c r="F579" s="6" t="s">
        <v>54</v>
      </c>
    </row>
    <row r="581" spans="5:7" x14ac:dyDescent="0.25">
      <c r="G581" t="str">
        <f>IF(G6&gt;0.0032,"Tinggi",IF(AND(G6&gt;0.0016,G6&lt;0.0031),"Sedang",IF(AND(G6&gt;0,G6&lt;0.0015),"Rendah","Rendah")))</f>
        <v>Rendah</v>
      </c>
    </row>
  </sheetData>
  <autoFilter ref="A4:E565">
    <filterColumn colId="4">
      <filters>
        <filter val="Permukiman"/>
      </filters>
    </filterColumn>
  </autoFilter>
  <mergeCells count="1">
    <mergeCell ref="A565:E56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626"/>
  <sheetViews>
    <sheetView topLeftCell="A294" zoomScaleNormal="100" workbookViewId="0">
      <selection activeCell="E614" sqref="E614"/>
    </sheetView>
  </sheetViews>
  <sheetFormatPr defaultRowHeight="15" x14ac:dyDescent="0.25"/>
  <cols>
    <col min="1" max="2" width="9.140625" style="6"/>
    <col min="3" max="3" width="2.7109375" style="6" bestFit="1" customWidth="1"/>
    <col min="4" max="4" width="12" style="6" bestFit="1" customWidth="1"/>
    <col min="5" max="5" width="20.42578125" style="6" bestFit="1" customWidth="1"/>
    <col min="6" max="6" width="27.85546875" style="6" customWidth="1"/>
    <col min="7" max="7" width="13.85546875" style="6" customWidth="1"/>
    <col min="8" max="8" width="12.7109375" style="6" customWidth="1"/>
    <col min="13" max="13" width="24.42578125" bestFit="1" customWidth="1"/>
    <col min="14" max="14" width="12" bestFit="1" customWidth="1"/>
    <col min="15" max="15" width="12.42578125" bestFit="1" customWidth="1"/>
  </cols>
  <sheetData>
    <row r="1" spans="1:15" x14ac:dyDescent="0.25">
      <c r="A1" s="8" t="s">
        <v>69</v>
      </c>
    </row>
    <row r="2" spans="1:15" s="6" customFormat="1" x14ac:dyDescent="0.25">
      <c r="A2" s="8"/>
    </row>
    <row r="3" spans="1:15" s="6" customFormat="1" x14ac:dyDescent="0.25">
      <c r="A3" s="8"/>
    </row>
    <row r="4" spans="1:15" s="6" customFormat="1" x14ac:dyDescent="0.25"/>
    <row r="5" spans="1:15" ht="30" x14ac:dyDescent="0.25">
      <c r="A5" s="70" t="s">
        <v>0</v>
      </c>
      <c r="B5" s="70" t="s">
        <v>1</v>
      </c>
      <c r="C5" s="70" t="s">
        <v>2</v>
      </c>
      <c r="D5" s="70" t="s">
        <v>15</v>
      </c>
      <c r="E5" s="70" t="s">
        <v>5</v>
      </c>
      <c r="F5" s="91" t="s">
        <v>47</v>
      </c>
      <c r="G5" s="60" t="s">
        <v>42</v>
      </c>
      <c r="H5" s="60" t="s">
        <v>51</v>
      </c>
      <c r="M5" s="175"/>
      <c r="N5" s="175"/>
      <c r="O5" s="175"/>
    </row>
    <row r="6" spans="1:15" ht="15" hidden="1" customHeight="1" x14ac:dyDescent="0.25">
      <c r="A6" s="10">
        <v>2583</v>
      </c>
      <c r="B6" s="10" t="s">
        <v>3</v>
      </c>
      <c r="C6" s="10">
        <v>0</v>
      </c>
      <c r="D6" s="10">
        <v>801.40029200000004</v>
      </c>
      <c r="E6" s="10" t="s">
        <v>6</v>
      </c>
      <c r="F6" s="1"/>
      <c r="G6" s="1"/>
      <c r="H6" s="1"/>
      <c r="M6" s="6"/>
      <c r="N6" s="171"/>
      <c r="O6" s="171"/>
    </row>
    <row r="7" spans="1:15" ht="15" hidden="1" customHeight="1" x14ac:dyDescent="0.25">
      <c r="A7" s="1">
        <v>2584</v>
      </c>
      <c r="B7" s="1" t="s">
        <v>3</v>
      </c>
      <c r="C7" s="1">
        <v>0</v>
      </c>
      <c r="D7" s="1">
        <v>222.7295</v>
      </c>
      <c r="E7" s="1" t="s">
        <v>6</v>
      </c>
      <c r="F7" s="1"/>
      <c r="G7" s="1"/>
      <c r="H7" s="1"/>
      <c r="M7" s="6"/>
      <c r="N7" s="171"/>
      <c r="O7" s="171"/>
    </row>
    <row r="8" spans="1:15" ht="15" hidden="1" customHeight="1" x14ac:dyDescent="0.25">
      <c r="A8" s="1">
        <v>2585</v>
      </c>
      <c r="B8" s="1" t="s">
        <v>3</v>
      </c>
      <c r="C8" s="1">
        <v>0</v>
      </c>
      <c r="D8" s="1">
        <v>448.99983400000002</v>
      </c>
      <c r="E8" s="1" t="s">
        <v>6</v>
      </c>
      <c r="F8" s="1"/>
      <c r="G8" s="1"/>
      <c r="H8" s="1"/>
      <c r="M8" s="6"/>
      <c r="N8" s="171"/>
      <c r="O8" s="171"/>
    </row>
    <row r="9" spans="1:15" ht="15" hidden="1" customHeight="1" x14ac:dyDescent="0.25">
      <c r="A9" s="55">
        <v>2586</v>
      </c>
      <c r="B9" s="55" t="s">
        <v>3</v>
      </c>
      <c r="C9" s="55">
        <v>0</v>
      </c>
      <c r="D9" s="55">
        <v>334.54770500000001</v>
      </c>
      <c r="E9" s="55" t="s">
        <v>6</v>
      </c>
      <c r="F9" s="1"/>
      <c r="G9" s="1"/>
      <c r="H9" s="1"/>
      <c r="M9" s="6"/>
      <c r="N9" s="171"/>
      <c r="O9" s="171"/>
    </row>
    <row r="10" spans="1:15" x14ac:dyDescent="0.25">
      <c r="A10" s="1">
        <v>2495</v>
      </c>
      <c r="B10" s="1" t="s">
        <v>3</v>
      </c>
      <c r="C10" s="1">
        <v>0</v>
      </c>
      <c r="D10" s="1">
        <v>215.474221</v>
      </c>
      <c r="E10" s="1" t="s">
        <v>8</v>
      </c>
      <c r="F10" s="108">
        <v>67899</v>
      </c>
      <c r="G10" s="48">
        <f>D10/F$10</f>
        <v>3.1734520537857699E-3</v>
      </c>
      <c r="H10" s="1" t="str">
        <f>IF(G10&gt;0.0014,"Tinggi",IF(AND(G10&gt;0.0007,G10&lt;0.0013),"Sedang",IF(AND(G10&gt;0,G10&lt;0.0006),"Rendah","Rendah")))</f>
        <v>Tinggi</v>
      </c>
      <c r="M10" s="72" t="s">
        <v>35</v>
      </c>
      <c r="N10" s="72" t="s">
        <v>145</v>
      </c>
      <c r="O10" s="72" t="s">
        <v>147</v>
      </c>
    </row>
    <row r="11" spans="1:15" x14ac:dyDescent="0.25">
      <c r="A11" s="1">
        <v>2496</v>
      </c>
      <c r="B11" s="1" t="s">
        <v>3</v>
      </c>
      <c r="C11" s="1">
        <v>0</v>
      </c>
      <c r="D11" s="1">
        <v>297.97886699999998</v>
      </c>
      <c r="E11" s="1" t="s">
        <v>8</v>
      </c>
      <c r="F11" s="108"/>
      <c r="G11" s="48">
        <f t="shared" ref="G11:G35" si="0">D11/F$10</f>
        <v>4.3885604648080234E-3</v>
      </c>
      <c r="H11" s="1" t="str">
        <f t="shared" ref="H11:H74" si="1">IF(G11&gt;0.0014,"Tinggi",IF(AND(G11&gt;0.0007,G11&lt;0.0013),"Sedang",IF(AND(G11&gt;0,G11&lt;0.0006),"Rendah","Rendah")))</f>
        <v>Tinggi</v>
      </c>
      <c r="M11" s="1" t="s">
        <v>146</v>
      </c>
      <c r="N11" s="59">
        <f>SUM(D6:D9)</f>
        <v>1807.6773309999999</v>
      </c>
      <c r="O11" s="59">
        <f>(N11/N$17)*100</f>
        <v>1.0637668627742851</v>
      </c>
    </row>
    <row r="12" spans="1:15" x14ac:dyDescent="0.25">
      <c r="A12" s="1">
        <v>2497</v>
      </c>
      <c r="B12" s="1" t="s">
        <v>3</v>
      </c>
      <c r="C12" s="1">
        <v>0</v>
      </c>
      <c r="D12" s="1">
        <v>307.53869800000001</v>
      </c>
      <c r="E12" s="1" t="s">
        <v>8</v>
      </c>
      <c r="F12" s="108"/>
      <c r="G12" s="48">
        <f t="shared" si="0"/>
        <v>4.5293553366028954E-3</v>
      </c>
      <c r="H12" s="1" t="str">
        <f t="shared" si="1"/>
        <v>Tinggi</v>
      </c>
      <c r="M12" s="1" t="s">
        <v>138</v>
      </c>
      <c r="N12" s="59">
        <f>SUM(D10:D300)</f>
        <v>64661.956827999995</v>
      </c>
      <c r="O12" s="59">
        <f t="shared" ref="O12:O16" si="2">(N12/N$17)*100</f>
        <v>38.051728467334435</v>
      </c>
    </row>
    <row r="13" spans="1:15" x14ac:dyDescent="0.25">
      <c r="A13" s="1">
        <v>2498</v>
      </c>
      <c r="B13" s="1" t="s">
        <v>3</v>
      </c>
      <c r="C13" s="1">
        <v>0</v>
      </c>
      <c r="D13" s="1">
        <v>354.21777800000001</v>
      </c>
      <c r="E13" s="1" t="s">
        <v>8</v>
      </c>
      <c r="F13" s="108"/>
      <c r="G13" s="48">
        <f t="shared" si="0"/>
        <v>5.2168335027025434E-3</v>
      </c>
      <c r="H13" s="1" t="str">
        <f t="shared" si="1"/>
        <v>Tinggi</v>
      </c>
      <c r="M13" s="1" t="s">
        <v>139</v>
      </c>
      <c r="N13" s="59">
        <f>SUM(D301:D599)</f>
        <v>93737.910437999963</v>
      </c>
      <c r="O13" s="59">
        <f t="shared" si="2"/>
        <v>55.162102881760454</v>
      </c>
    </row>
    <row r="14" spans="1:15" x14ac:dyDescent="0.25">
      <c r="A14" s="1">
        <v>2499</v>
      </c>
      <c r="B14" s="1" t="s">
        <v>3</v>
      </c>
      <c r="C14" s="1">
        <v>0</v>
      </c>
      <c r="D14" s="1">
        <v>222.49918500000001</v>
      </c>
      <c r="E14" s="1" t="s">
        <v>8</v>
      </c>
      <c r="F14" s="108"/>
      <c r="G14" s="48">
        <f t="shared" si="0"/>
        <v>3.2769140193522734E-3</v>
      </c>
      <c r="H14" s="1" t="str">
        <f t="shared" si="1"/>
        <v>Tinggi</v>
      </c>
      <c r="M14" s="1" t="s">
        <v>143</v>
      </c>
      <c r="N14" s="59">
        <f>SUM(D607:D608)</f>
        <v>1043.718398</v>
      </c>
      <c r="O14" s="59">
        <f t="shared" si="2"/>
        <v>0.61419868846065806</v>
      </c>
    </row>
    <row r="15" spans="1:15" x14ac:dyDescent="0.25">
      <c r="A15" s="1">
        <v>2500</v>
      </c>
      <c r="B15" s="1" t="s">
        <v>3</v>
      </c>
      <c r="C15" s="1">
        <v>0</v>
      </c>
      <c r="D15" s="1">
        <v>233.468209</v>
      </c>
      <c r="E15" s="1" t="s">
        <v>8</v>
      </c>
      <c r="F15" s="108"/>
      <c r="G15" s="48">
        <f t="shared" si="0"/>
        <v>3.4384631437870956E-3</v>
      </c>
      <c r="H15" s="1" t="str">
        <f t="shared" si="1"/>
        <v>Tinggi</v>
      </c>
      <c r="M15" s="1" t="s">
        <v>142</v>
      </c>
      <c r="N15" s="59">
        <f>SUM(D609:D610)</f>
        <v>4391.5466409999999</v>
      </c>
      <c r="O15" s="59">
        <f t="shared" si="2"/>
        <v>2.5843007006340115</v>
      </c>
    </row>
    <row r="16" spans="1:15" x14ac:dyDescent="0.25">
      <c r="A16" s="1">
        <v>2503</v>
      </c>
      <c r="B16" s="1" t="s">
        <v>3</v>
      </c>
      <c r="C16" s="1">
        <v>0</v>
      </c>
      <c r="D16" s="1">
        <v>264.66778099999999</v>
      </c>
      <c r="E16" s="1" t="s">
        <v>8</v>
      </c>
      <c r="F16" s="108"/>
      <c r="G16" s="48">
        <f t="shared" si="0"/>
        <v>3.8979628713235836E-3</v>
      </c>
      <c r="H16" s="1" t="str">
        <f t="shared" si="1"/>
        <v>Tinggi</v>
      </c>
      <c r="M16" s="43" t="s">
        <v>140</v>
      </c>
      <c r="N16" s="59">
        <f>SUM(D600:D606)</f>
        <v>4288.9107680000006</v>
      </c>
      <c r="O16" s="59">
        <f t="shared" si="2"/>
        <v>2.5239023990361757</v>
      </c>
    </row>
    <row r="17" spans="1:15" x14ac:dyDescent="0.25">
      <c r="A17" s="1">
        <v>2504</v>
      </c>
      <c r="B17" s="1" t="s">
        <v>3</v>
      </c>
      <c r="C17" s="1">
        <v>0</v>
      </c>
      <c r="D17" s="1">
        <v>215.81111799999999</v>
      </c>
      <c r="E17" s="1" t="s">
        <v>8</v>
      </c>
      <c r="F17" s="108"/>
      <c r="G17" s="48">
        <f t="shared" si="0"/>
        <v>3.1784137910720336E-3</v>
      </c>
      <c r="H17" s="1" t="str">
        <f t="shared" si="1"/>
        <v>Tinggi</v>
      </c>
      <c r="N17" s="20">
        <f>SUM(N11:N16)</f>
        <v>169931.72040399993</v>
      </c>
    </row>
    <row r="18" spans="1:15" x14ac:dyDescent="0.25">
      <c r="A18" s="1">
        <v>2507</v>
      </c>
      <c r="B18" s="1" t="s">
        <v>3</v>
      </c>
      <c r="C18" s="1">
        <v>0</v>
      </c>
      <c r="D18" s="1">
        <v>318.407265</v>
      </c>
      <c r="E18" s="1" t="s">
        <v>8</v>
      </c>
      <c r="F18" s="108"/>
      <c r="G18" s="48">
        <f t="shared" si="0"/>
        <v>4.6894249547121463E-3</v>
      </c>
      <c r="H18" s="1" t="str">
        <f t="shared" si="1"/>
        <v>Tinggi</v>
      </c>
    </row>
    <row r="19" spans="1:15" x14ac:dyDescent="0.25">
      <c r="A19" s="1">
        <v>2508</v>
      </c>
      <c r="B19" s="1" t="s">
        <v>3</v>
      </c>
      <c r="C19" s="1">
        <v>0</v>
      </c>
      <c r="D19" s="1">
        <v>136.10788299999999</v>
      </c>
      <c r="E19" s="1" t="s">
        <v>8</v>
      </c>
      <c r="F19" s="108"/>
      <c r="G19" s="48">
        <f t="shared" si="0"/>
        <v>2.0045638816477414E-3</v>
      </c>
      <c r="H19" s="1" t="str">
        <f t="shared" si="1"/>
        <v>Tinggi</v>
      </c>
    </row>
    <row r="20" spans="1:15" x14ac:dyDescent="0.25">
      <c r="A20" s="1">
        <v>2509</v>
      </c>
      <c r="B20" s="1" t="s">
        <v>3</v>
      </c>
      <c r="C20" s="1">
        <v>0</v>
      </c>
      <c r="D20" s="1">
        <v>300.09230600000001</v>
      </c>
      <c r="E20" s="1" t="s">
        <v>8</v>
      </c>
      <c r="F20" s="108"/>
      <c r="G20" s="48">
        <f t="shared" si="0"/>
        <v>4.4196866816889795E-3</v>
      </c>
      <c r="H20" s="1" t="str">
        <f t="shared" si="1"/>
        <v>Tinggi</v>
      </c>
      <c r="O20" s="150">
        <f>SUM(O11+O14+O15)</f>
        <v>4.2622662518689545</v>
      </c>
    </row>
    <row r="21" spans="1:15" x14ac:dyDescent="0.25">
      <c r="A21" s="1">
        <v>2510</v>
      </c>
      <c r="B21" s="1" t="s">
        <v>3</v>
      </c>
      <c r="C21" s="1">
        <v>0</v>
      </c>
      <c r="D21" s="1">
        <v>263.654901</v>
      </c>
      <c r="E21" s="1" t="s">
        <v>8</v>
      </c>
      <c r="F21" s="108"/>
      <c r="G21" s="48">
        <f t="shared" si="0"/>
        <v>3.8830454204038349E-3</v>
      </c>
      <c r="H21" s="1" t="str">
        <f t="shared" si="1"/>
        <v>Tinggi</v>
      </c>
    </row>
    <row r="22" spans="1:15" x14ac:dyDescent="0.25">
      <c r="A22" s="1">
        <v>2511</v>
      </c>
      <c r="B22" s="1" t="s">
        <v>3</v>
      </c>
      <c r="C22" s="1">
        <v>0</v>
      </c>
      <c r="D22" s="1">
        <v>335.21012400000001</v>
      </c>
      <c r="E22" s="1" t="s">
        <v>8</v>
      </c>
      <c r="F22" s="108"/>
      <c r="G22" s="48">
        <f t="shared" si="0"/>
        <v>4.9368933857641501E-3</v>
      </c>
      <c r="H22" s="1" t="str">
        <f t="shared" si="1"/>
        <v>Tinggi</v>
      </c>
    </row>
    <row r="23" spans="1:15" x14ac:dyDescent="0.25">
      <c r="A23" s="1">
        <v>2512</v>
      </c>
      <c r="B23" s="1" t="s">
        <v>3</v>
      </c>
      <c r="C23" s="1">
        <v>0</v>
      </c>
      <c r="D23" s="1">
        <v>88.914618000000004</v>
      </c>
      <c r="E23" s="1" t="s">
        <v>8</v>
      </c>
      <c r="F23" s="108"/>
      <c r="G23" s="48">
        <f t="shared" si="0"/>
        <v>1.3095129236071225E-3</v>
      </c>
      <c r="H23" s="1" t="str">
        <f t="shared" si="1"/>
        <v>Rendah</v>
      </c>
    </row>
    <row r="24" spans="1:15" x14ac:dyDescent="0.25">
      <c r="A24" s="1">
        <v>2513</v>
      </c>
      <c r="B24" s="1" t="s">
        <v>3</v>
      </c>
      <c r="C24" s="1">
        <v>0</v>
      </c>
      <c r="D24" s="1">
        <v>151.59500499999999</v>
      </c>
      <c r="E24" s="1" t="s">
        <v>8</v>
      </c>
      <c r="F24" s="108"/>
      <c r="G24" s="48">
        <f t="shared" si="0"/>
        <v>2.2326544573557784E-3</v>
      </c>
      <c r="H24" s="1" t="str">
        <f t="shared" si="1"/>
        <v>Tinggi</v>
      </c>
    </row>
    <row r="25" spans="1:15" x14ac:dyDescent="0.25">
      <c r="A25" s="1">
        <v>2514</v>
      </c>
      <c r="B25" s="1" t="s">
        <v>3</v>
      </c>
      <c r="C25" s="1">
        <v>0</v>
      </c>
      <c r="D25" s="1">
        <v>497.35762599999998</v>
      </c>
      <c r="E25" s="1" t="s">
        <v>8</v>
      </c>
      <c r="F25" s="108"/>
      <c r="G25" s="48">
        <f t="shared" si="0"/>
        <v>7.3249624589463757E-3</v>
      </c>
      <c r="H25" s="1" t="str">
        <f t="shared" si="1"/>
        <v>Tinggi</v>
      </c>
    </row>
    <row r="26" spans="1:15" x14ac:dyDescent="0.25">
      <c r="A26" s="1">
        <v>2515</v>
      </c>
      <c r="B26" s="1" t="s">
        <v>3</v>
      </c>
      <c r="C26" s="1">
        <v>0</v>
      </c>
      <c r="D26" s="1">
        <v>138.31162900000001</v>
      </c>
      <c r="E26" s="1" t="s">
        <v>8</v>
      </c>
      <c r="F26" s="108"/>
      <c r="G26" s="48">
        <f t="shared" si="0"/>
        <v>2.0370201181166146E-3</v>
      </c>
      <c r="H26" s="1" t="str">
        <f t="shared" si="1"/>
        <v>Tinggi</v>
      </c>
    </row>
    <row r="27" spans="1:15" x14ac:dyDescent="0.25">
      <c r="A27" s="1">
        <v>2516</v>
      </c>
      <c r="B27" s="1" t="s">
        <v>3</v>
      </c>
      <c r="C27" s="1">
        <v>0</v>
      </c>
      <c r="D27" s="1">
        <v>159.467725</v>
      </c>
      <c r="E27" s="1" t="s">
        <v>8</v>
      </c>
      <c r="F27" s="108"/>
      <c r="G27" s="48">
        <f t="shared" si="0"/>
        <v>2.3486019676283894E-3</v>
      </c>
      <c r="H27" s="1" t="str">
        <f t="shared" si="1"/>
        <v>Tinggi</v>
      </c>
    </row>
    <row r="28" spans="1:15" x14ac:dyDescent="0.25">
      <c r="A28" s="1">
        <v>2517</v>
      </c>
      <c r="B28" s="1" t="s">
        <v>3</v>
      </c>
      <c r="C28" s="1">
        <v>0</v>
      </c>
      <c r="D28" s="1">
        <v>137.95504299999999</v>
      </c>
      <c r="E28" s="1" t="s">
        <v>8</v>
      </c>
      <c r="F28" s="108"/>
      <c r="G28" s="48">
        <f t="shared" si="0"/>
        <v>2.0317684060148162E-3</v>
      </c>
      <c r="H28" s="1" t="str">
        <f t="shared" si="1"/>
        <v>Tinggi</v>
      </c>
    </row>
    <row r="29" spans="1:15" x14ac:dyDescent="0.25">
      <c r="A29" s="1">
        <v>2518</v>
      </c>
      <c r="B29" s="1" t="s">
        <v>3</v>
      </c>
      <c r="C29" s="1">
        <v>0</v>
      </c>
      <c r="D29" s="1">
        <v>167.459802</v>
      </c>
      <c r="E29" s="1" t="s">
        <v>8</v>
      </c>
      <c r="F29" s="108"/>
      <c r="G29" s="48">
        <f t="shared" si="0"/>
        <v>2.4663073388415144E-3</v>
      </c>
      <c r="H29" s="1" t="str">
        <f t="shared" si="1"/>
        <v>Tinggi</v>
      </c>
    </row>
    <row r="30" spans="1:15" x14ac:dyDescent="0.25">
      <c r="A30" s="1">
        <v>2519</v>
      </c>
      <c r="B30" s="1" t="s">
        <v>3</v>
      </c>
      <c r="C30" s="1">
        <v>0</v>
      </c>
      <c r="D30" s="1">
        <v>271.483518</v>
      </c>
      <c r="E30" s="1" t="s">
        <v>8</v>
      </c>
      <c r="F30" s="108"/>
      <c r="G30" s="48">
        <f t="shared" si="0"/>
        <v>3.9983433923916406E-3</v>
      </c>
      <c r="H30" s="1" t="str">
        <f t="shared" si="1"/>
        <v>Tinggi</v>
      </c>
    </row>
    <row r="31" spans="1:15" x14ac:dyDescent="0.25">
      <c r="A31" s="1">
        <v>2520</v>
      </c>
      <c r="B31" s="1" t="s">
        <v>3</v>
      </c>
      <c r="C31" s="1">
        <v>0</v>
      </c>
      <c r="D31" s="1">
        <v>464.80267700000002</v>
      </c>
      <c r="E31" s="1" t="s">
        <v>8</v>
      </c>
      <c r="F31" s="108"/>
      <c r="G31" s="48">
        <f t="shared" si="0"/>
        <v>6.8455010677624124E-3</v>
      </c>
      <c r="H31" s="1" t="str">
        <f t="shared" si="1"/>
        <v>Tinggi</v>
      </c>
    </row>
    <row r="32" spans="1:15" x14ac:dyDescent="0.25">
      <c r="A32" s="1">
        <v>2521</v>
      </c>
      <c r="B32" s="1" t="s">
        <v>3</v>
      </c>
      <c r="C32" s="1">
        <v>0</v>
      </c>
      <c r="D32" s="1">
        <v>67.519456000000005</v>
      </c>
      <c r="E32" s="1" t="s">
        <v>8</v>
      </c>
      <c r="F32" s="108"/>
      <c r="G32" s="48">
        <f t="shared" si="0"/>
        <v>9.9441016804371202E-4</v>
      </c>
      <c r="H32" s="1" t="str">
        <f t="shared" si="1"/>
        <v>Sedang</v>
      </c>
    </row>
    <row r="33" spans="1:8" x14ac:dyDescent="0.25">
      <c r="A33" s="1">
        <v>2522</v>
      </c>
      <c r="B33" s="1" t="s">
        <v>3</v>
      </c>
      <c r="C33" s="1">
        <v>0</v>
      </c>
      <c r="D33" s="1">
        <v>771.65227200000004</v>
      </c>
      <c r="E33" s="1" t="s">
        <v>8</v>
      </c>
      <c r="F33" s="108"/>
      <c r="G33" s="48">
        <f t="shared" si="0"/>
        <v>1.1364707462554677E-2</v>
      </c>
      <c r="H33" s="1" t="str">
        <f t="shared" si="1"/>
        <v>Tinggi</v>
      </c>
    </row>
    <row r="34" spans="1:8" x14ac:dyDescent="0.25">
      <c r="A34" s="1">
        <v>2523</v>
      </c>
      <c r="B34" s="1" t="s">
        <v>3</v>
      </c>
      <c r="C34" s="1">
        <v>0</v>
      </c>
      <c r="D34" s="1">
        <v>282.54284799999999</v>
      </c>
      <c r="E34" s="1" t="s">
        <v>8</v>
      </c>
      <c r="F34" s="108"/>
      <c r="G34" s="48">
        <f t="shared" si="0"/>
        <v>4.1612225216866227E-3</v>
      </c>
      <c r="H34" s="1" t="str">
        <f t="shared" si="1"/>
        <v>Tinggi</v>
      </c>
    </row>
    <row r="35" spans="1:8" x14ac:dyDescent="0.25">
      <c r="A35" s="1">
        <v>2524</v>
      </c>
      <c r="B35" s="1" t="s">
        <v>3</v>
      </c>
      <c r="C35" s="1">
        <v>0</v>
      </c>
      <c r="D35" s="1">
        <v>515.253694</v>
      </c>
      <c r="E35" s="1" t="s">
        <v>8</v>
      </c>
      <c r="F35" s="108"/>
      <c r="G35" s="48">
        <f t="shared" si="0"/>
        <v>7.5885314069426644E-3</v>
      </c>
      <c r="H35" s="1" t="str">
        <f t="shared" si="1"/>
        <v>Tinggi</v>
      </c>
    </row>
    <row r="36" spans="1:8" x14ac:dyDescent="0.25">
      <c r="A36" s="43">
        <v>2658</v>
      </c>
      <c r="B36" s="1" t="s">
        <v>3</v>
      </c>
      <c r="C36" s="1">
        <v>0</v>
      </c>
      <c r="D36" s="1">
        <v>379.05533000000003</v>
      </c>
      <c r="E36" s="1" t="s">
        <v>8</v>
      </c>
      <c r="F36" s="97">
        <v>42642</v>
      </c>
      <c r="G36" s="48">
        <f>D36/F$36</f>
        <v>8.8892483936025522E-3</v>
      </c>
      <c r="H36" s="1" t="str">
        <f t="shared" si="1"/>
        <v>Tinggi</v>
      </c>
    </row>
    <row r="37" spans="1:8" x14ac:dyDescent="0.25">
      <c r="A37" s="43">
        <v>2661</v>
      </c>
      <c r="B37" s="1" t="s">
        <v>3</v>
      </c>
      <c r="C37" s="1">
        <v>0</v>
      </c>
      <c r="D37" s="1">
        <v>263.571596</v>
      </c>
      <c r="E37" s="1" t="s">
        <v>8</v>
      </c>
      <c r="F37" s="97"/>
      <c r="G37" s="48">
        <f t="shared" ref="G37:G51" si="3">D37/F$36</f>
        <v>6.1810326907743539E-3</v>
      </c>
      <c r="H37" s="1" t="str">
        <f t="shared" si="1"/>
        <v>Tinggi</v>
      </c>
    </row>
    <row r="38" spans="1:8" x14ac:dyDescent="0.25">
      <c r="A38" s="43">
        <v>2662</v>
      </c>
      <c r="B38" s="1" t="s">
        <v>3</v>
      </c>
      <c r="C38" s="1">
        <v>0</v>
      </c>
      <c r="D38" s="1">
        <v>331.12422400000003</v>
      </c>
      <c r="E38" s="1" t="s">
        <v>8</v>
      </c>
      <c r="F38" s="97"/>
      <c r="G38" s="48">
        <f t="shared" si="3"/>
        <v>7.7652132639182032E-3</v>
      </c>
      <c r="H38" s="1" t="str">
        <f t="shared" si="1"/>
        <v>Tinggi</v>
      </c>
    </row>
    <row r="39" spans="1:8" x14ac:dyDescent="0.25">
      <c r="A39" s="43">
        <v>2663</v>
      </c>
      <c r="B39" s="1" t="s">
        <v>3</v>
      </c>
      <c r="C39" s="1">
        <v>0</v>
      </c>
      <c r="D39" s="1">
        <v>14.473455</v>
      </c>
      <c r="E39" s="1" t="s">
        <v>8</v>
      </c>
      <c r="F39" s="97"/>
      <c r="G39" s="48">
        <f t="shared" si="3"/>
        <v>3.3941782749401998E-4</v>
      </c>
      <c r="H39" s="1" t="str">
        <f t="shared" si="1"/>
        <v>Rendah</v>
      </c>
    </row>
    <row r="40" spans="1:8" x14ac:dyDescent="0.25">
      <c r="A40" s="43">
        <v>2664</v>
      </c>
      <c r="B40" s="1" t="s">
        <v>3</v>
      </c>
      <c r="C40" s="1">
        <v>0</v>
      </c>
      <c r="D40" s="1">
        <v>241.11971399999999</v>
      </c>
      <c r="E40" s="1" t="s">
        <v>8</v>
      </c>
      <c r="F40" s="97"/>
      <c r="G40" s="48">
        <f t="shared" si="3"/>
        <v>5.6545123118052617E-3</v>
      </c>
      <c r="H40" s="1" t="str">
        <f t="shared" si="1"/>
        <v>Tinggi</v>
      </c>
    </row>
    <row r="41" spans="1:8" x14ac:dyDescent="0.25">
      <c r="A41" s="43">
        <v>2665</v>
      </c>
      <c r="B41" s="1" t="s">
        <v>3</v>
      </c>
      <c r="C41" s="1">
        <v>0</v>
      </c>
      <c r="D41" s="1">
        <v>59.425522000000001</v>
      </c>
      <c r="E41" s="1" t="s">
        <v>8</v>
      </c>
      <c r="F41" s="97"/>
      <c r="G41" s="48">
        <f t="shared" si="3"/>
        <v>1.3935913418695184E-3</v>
      </c>
      <c r="H41" s="1" t="str">
        <f t="shared" si="1"/>
        <v>Rendah</v>
      </c>
    </row>
    <row r="42" spans="1:8" x14ac:dyDescent="0.25">
      <c r="A42" s="43">
        <v>2666</v>
      </c>
      <c r="B42" s="1" t="s">
        <v>3</v>
      </c>
      <c r="C42" s="1">
        <v>0</v>
      </c>
      <c r="D42" s="1">
        <v>126.380741</v>
      </c>
      <c r="E42" s="1" t="s">
        <v>8</v>
      </c>
      <c r="F42" s="97"/>
      <c r="G42" s="48">
        <f t="shared" si="3"/>
        <v>2.9637620421180994E-3</v>
      </c>
      <c r="H42" s="1" t="str">
        <f t="shared" si="1"/>
        <v>Tinggi</v>
      </c>
    </row>
    <row r="43" spans="1:8" x14ac:dyDescent="0.25">
      <c r="A43" s="43">
        <v>2667</v>
      </c>
      <c r="B43" s="1" t="s">
        <v>3</v>
      </c>
      <c r="C43" s="1">
        <v>0</v>
      </c>
      <c r="D43" s="1">
        <v>106.51622999999999</v>
      </c>
      <c r="E43" s="1" t="s">
        <v>8</v>
      </c>
      <c r="F43" s="97"/>
      <c r="G43" s="48">
        <f t="shared" si="3"/>
        <v>2.4979182496130572E-3</v>
      </c>
      <c r="H43" s="1" t="str">
        <f t="shared" si="1"/>
        <v>Tinggi</v>
      </c>
    </row>
    <row r="44" spans="1:8" x14ac:dyDescent="0.25">
      <c r="A44" s="43">
        <v>2668</v>
      </c>
      <c r="B44" s="1" t="s">
        <v>3</v>
      </c>
      <c r="C44" s="1">
        <v>0</v>
      </c>
      <c r="D44" s="1">
        <v>196.18374800000001</v>
      </c>
      <c r="E44" s="1" t="s">
        <v>8</v>
      </c>
      <c r="F44" s="97"/>
      <c r="G44" s="48">
        <f t="shared" si="3"/>
        <v>4.600716382908869E-3</v>
      </c>
      <c r="H44" s="1" t="str">
        <f t="shared" si="1"/>
        <v>Tinggi</v>
      </c>
    </row>
    <row r="45" spans="1:8" x14ac:dyDescent="0.25">
      <c r="A45" s="43">
        <v>2670</v>
      </c>
      <c r="B45" s="1" t="s">
        <v>3</v>
      </c>
      <c r="C45" s="1">
        <v>0</v>
      </c>
      <c r="D45" s="1">
        <v>150.83615499999999</v>
      </c>
      <c r="E45" s="1" t="s">
        <v>8</v>
      </c>
      <c r="F45" s="97"/>
      <c r="G45" s="48">
        <f t="shared" si="3"/>
        <v>3.5372673655081842E-3</v>
      </c>
      <c r="H45" s="1" t="str">
        <f t="shared" si="1"/>
        <v>Tinggi</v>
      </c>
    </row>
    <row r="46" spans="1:8" x14ac:dyDescent="0.25">
      <c r="A46" s="43">
        <v>2672</v>
      </c>
      <c r="B46" s="1" t="s">
        <v>3</v>
      </c>
      <c r="C46" s="1">
        <v>0</v>
      </c>
      <c r="D46" s="1">
        <v>294.69565</v>
      </c>
      <c r="E46" s="1" t="s">
        <v>8</v>
      </c>
      <c r="F46" s="97"/>
      <c r="G46" s="48">
        <f t="shared" si="3"/>
        <v>6.9109246752028517E-3</v>
      </c>
      <c r="H46" s="1" t="str">
        <f t="shared" si="1"/>
        <v>Tinggi</v>
      </c>
    </row>
    <row r="47" spans="1:8" x14ac:dyDescent="0.25">
      <c r="A47" s="43">
        <v>2673</v>
      </c>
      <c r="B47" s="1" t="s">
        <v>3</v>
      </c>
      <c r="C47" s="1">
        <v>0</v>
      </c>
      <c r="D47" s="1">
        <v>93.466668999999996</v>
      </c>
      <c r="E47" s="1" t="s">
        <v>8</v>
      </c>
      <c r="F47" s="97"/>
      <c r="G47" s="48">
        <f t="shared" si="3"/>
        <v>2.1918922423901318E-3</v>
      </c>
      <c r="H47" s="1" t="str">
        <f t="shared" si="1"/>
        <v>Tinggi</v>
      </c>
    </row>
    <row r="48" spans="1:8" x14ac:dyDescent="0.25">
      <c r="A48" s="43">
        <v>2674</v>
      </c>
      <c r="B48" s="1" t="s">
        <v>3</v>
      </c>
      <c r="C48" s="1">
        <v>0</v>
      </c>
      <c r="D48" s="1">
        <v>462.976606</v>
      </c>
      <c r="E48" s="1" t="s">
        <v>8</v>
      </c>
      <c r="F48" s="97"/>
      <c r="G48" s="48">
        <f t="shared" si="3"/>
        <v>1.0857291074527462E-2</v>
      </c>
      <c r="H48" s="1" t="str">
        <f t="shared" si="1"/>
        <v>Tinggi</v>
      </c>
    </row>
    <row r="49" spans="1:8" x14ac:dyDescent="0.25">
      <c r="A49" s="43">
        <v>2675</v>
      </c>
      <c r="B49" s="1" t="s">
        <v>3</v>
      </c>
      <c r="C49" s="1">
        <v>0</v>
      </c>
      <c r="D49" s="1">
        <v>180.138339</v>
      </c>
      <c r="E49" s="1" t="s">
        <v>8</v>
      </c>
      <c r="F49" s="97"/>
      <c r="G49" s="48">
        <f t="shared" si="3"/>
        <v>4.2244345715491769E-3</v>
      </c>
      <c r="H49" s="1" t="str">
        <f t="shared" si="1"/>
        <v>Tinggi</v>
      </c>
    </row>
    <row r="50" spans="1:8" x14ac:dyDescent="0.25">
      <c r="A50" s="43">
        <v>2676</v>
      </c>
      <c r="B50" s="1" t="s">
        <v>3</v>
      </c>
      <c r="C50" s="1">
        <v>0</v>
      </c>
      <c r="D50" s="1">
        <v>21.432614999999998</v>
      </c>
      <c r="E50" s="1" t="s">
        <v>8</v>
      </c>
      <c r="F50" s="97"/>
      <c r="G50" s="48">
        <f t="shared" si="3"/>
        <v>5.0261748979878987E-4</v>
      </c>
      <c r="H50" s="1" t="str">
        <f t="shared" si="1"/>
        <v>Rendah</v>
      </c>
    </row>
    <row r="51" spans="1:8" x14ac:dyDescent="0.25">
      <c r="A51" s="43">
        <v>2678</v>
      </c>
      <c r="B51" s="1" t="s">
        <v>3</v>
      </c>
      <c r="C51" s="1">
        <v>0</v>
      </c>
      <c r="D51" s="1">
        <v>210.316281</v>
      </c>
      <c r="E51" s="1" t="s">
        <v>8</v>
      </c>
      <c r="F51" s="97"/>
      <c r="G51" s="48">
        <f t="shared" si="3"/>
        <v>4.9321392289292249E-3</v>
      </c>
      <c r="H51" s="1" t="str">
        <f t="shared" si="1"/>
        <v>Tinggi</v>
      </c>
    </row>
    <row r="52" spans="1:8" x14ac:dyDescent="0.25">
      <c r="A52" s="1">
        <v>2697</v>
      </c>
      <c r="B52" s="1" t="s">
        <v>3</v>
      </c>
      <c r="C52" s="1">
        <v>0</v>
      </c>
      <c r="D52" s="1">
        <v>75.636492000000004</v>
      </c>
      <c r="E52" s="1" t="s">
        <v>8</v>
      </c>
      <c r="F52" s="109">
        <v>65743</v>
      </c>
      <c r="G52" s="48">
        <f>D52/F$52</f>
        <v>1.1504873826871302E-3</v>
      </c>
      <c r="H52" s="1" t="str">
        <f t="shared" si="1"/>
        <v>Sedang</v>
      </c>
    </row>
    <row r="53" spans="1:8" x14ac:dyDescent="0.25">
      <c r="A53" s="1">
        <v>2701</v>
      </c>
      <c r="B53" s="1" t="s">
        <v>3</v>
      </c>
      <c r="C53" s="1">
        <v>0</v>
      </c>
      <c r="D53" s="1">
        <v>107.380087</v>
      </c>
      <c r="E53" s="1" t="s">
        <v>8</v>
      </c>
      <c r="F53" s="109"/>
      <c r="G53" s="48">
        <f t="shared" ref="G53:G116" si="4">D53/F$52</f>
        <v>1.633331107494334E-3</v>
      </c>
      <c r="H53" s="1" t="str">
        <f t="shared" si="1"/>
        <v>Tinggi</v>
      </c>
    </row>
    <row r="54" spans="1:8" x14ac:dyDescent="0.25">
      <c r="A54" s="1">
        <v>2702</v>
      </c>
      <c r="B54" s="1" t="s">
        <v>3</v>
      </c>
      <c r="C54" s="1">
        <v>0</v>
      </c>
      <c r="D54" s="1">
        <v>77.426509999999993</v>
      </c>
      <c r="E54" s="1" t="s">
        <v>8</v>
      </c>
      <c r="F54" s="109"/>
      <c r="G54" s="48">
        <f t="shared" si="4"/>
        <v>1.1777148897981534E-3</v>
      </c>
      <c r="H54" s="1" t="str">
        <f t="shared" si="1"/>
        <v>Sedang</v>
      </c>
    </row>
    <row r="55" spans="1:8" x14ac:dyDescent="0.25">
      <c r="A55" s="1">
        <v>2703</v>
      </c>
      <c r="B55" s="1" t="s">
        <v>3</v>
      </c>
      <c r="C55" s="1">
        <v>0</v>
      </c>
      <c r="D55" s="1">
        <v>423.626397</v>
      </c>
      <c r="E55" s="1" t="s">
        <v>8</v>
      </c>
      <c r="F55" s="109"/>
      <c r="G55" s="48">
        <f t="shared" si="4"/>
        <v>6.4436730450390155E-3</v>
      </c>
      <c r="H55" s="1" t="str">
        <f t="shared" si="1"/>
        <v>Tinggi</v>
      </c>
    </row>
    <row r="56" spans="1:8" x14ac:dyDescent="0.25">
      <c r="A56" s="1">
        <v>2704</v>
      </c>
      <c r="B56" s="1" t="s">
        <v>3</v>
      </c>
      <c r="C56" s="1">
        <v>0</v>
      </c>
      <c r="D56" s="1">
        <v>262.26425899999998</v>
      </c>
      <c r="E56" s="1" t="s">
        <v>8</v>
      </c>
      <c r="F56" s="109"/>
      <c r="G56" s="48">
        <f t="shared" si="4"/>
        <v>3.989234732214836E-3</v>
      </c>
      <c r="H56" s="1" t="str">
        <f t="shared" si="1"/>
        <v>Tinggi</v>
      </c>
    </row>
    <row r="57" spans="1:8" x14ac:dyDescent="0.25">
      <c r="A57" s="1">
        <v>2705</v>
      </c>
      <c r="B57" s="1" t="s">
        <v>3</v>
      </c>
      <c r="C57" s="1">
        <v>0</v>
      </c>
      <c r="D57" s="1">
        <v>68.925411999999994</v>
      </c>
      <c r="E57" s="1" t="s">
        <v>8</v>
      </c>
      <c r="F57" s="109"/>
      <c r="G57" s="48">
        <f t="shared" si="4"/>
        <v>1.0484068570037874E-3</v>
      </c>
      <c r="H57" s="1" t="str">
        <f t="shared" si="1"/>
        <v>Sedang</v>
      </c>
    </row>
    <row r="58" spans="1:8" x14ac:dyDescent="0.25">
      <c r="A58" s="1">
        <v>2708</v>
      </c>
      <c r="B58" s="1" t="s">
        <v>3</v>
      </c>
      <c r="C58" s="1">
        <v>0</v>
      </c>
      <c r="D58" s="1">
        <v>99.185871000000006</v>
      </c>
      <c r="E58" s="1" t="s">
        <v>8</v>
      </c>
      <c r="F58" s="109"/>
      <c r="G58" s="48">
        <f t="shared" si="4"/>
        <v>1.5086909785072176E-3</v>
      </c>
      <c r="H58" s="1" t="str">
        <f t="shared" si="1"/>
        <v>Tinggi</v>
      </c>
    </row>
    <row r="59" spans="1:8" x14ac:dyDescent="0.25">
      <c r="A59" s="1">
        <v>2709</v>
      </c>
      <c r="B59" s="1" t="s">
        <v>3</v>
      </c>
      <c r="C59" s="1">
        <v>0</v>
      </c>
      <c r="D59" s="1">
        <v>421.983476</v>
      </c>
      <c r="E59" s="1" t="s">
        <v>8</v>
      </c>
      <c r="F59" s="109"/>
      <c r="G59" s="48">
        <f t="shared" si="4"/>
        <v>6.418682992866161E-3</v>
      </c>
      <c r="H59" s="1" t="str">
        <f t="shared" si="1"/>
        <v>Tinggi</v>
      </c>
    </row>
    <row r="60" spans="1:8" x14ac:dyDescent="0.25">
      <c r="A60" s="1">
        <v>2717</v>
      </c>
      <c r="B60" s="1" t="s">
        <v>3</v>
      </c>
      <c r="C60" s="1">
        <v>0</v>
      </c>
      <c r="D60" s="1">
        <v>59.978645999999998</v>
      </c>
      <c r="E60" s="1" t="s">
        <v>8</v>
      </c>
      <c r="F60" s="109"/>
      <c r="G60" s="48">
        <f t="shared" si="4"/>
        <v>9.123198819646198E-4</v>
      </c>
      <c r="H60" s="1" t="str">
        <f t="shared" si="1"/>
        <v>Sedang</v>
      </c>
    </row>
    <row r="61" spans="1:8" x14ac:dyDescent="0.25">
      <c r="A61" s="1">
        <v>2718</v>
      </c>
      <c r="B61" s="1" t="s">
        <v>3</v>
      </c>
      <c r="C61" s="1">
        <v>0</v>
      </c>
      <c r="D61" s="1">
        <v>79.656507000000005</v>
      </c>
      <c r="E61" s="1" t="s">
        <v>8</v>
      </c>
      <c r="F61" s="109"/>
      <c r="G61" s="48">
        <f t="shared" si="4"/>
        <v>1.2116348052264121E-3</v>
      </c>
      <c r="H61" s="1" t="str">
        <f t="shared" si="1"/>
        <v>Sedang</v>
      </c>
    </row>
    <row r="62" spans="1:8" x14ac:dyDescent="0.25">
      <c r="A62" s="1">
        <v>2719</v>
      </c>
      <c r="B62" s="1" t="s">
        <v>3</v>
      </c>
      <c r="C62" s="1">
        <v>0</v>
      </c>
      <c r="D62" s="1">
        <v>234.797684</v>
      </c>
      <c r="E62" s="1" t="s">
        <v>8</v>
      </c>
      <c r="F62" s="109"/>
      <c r="G62" s="48">
        <f t="shared" si="4"/>
        <v>3.5714476674322741E-3</v>
      </c>
      <c r="H62" s="1" t="str">
        <f t="shared" si="1"/>
        <v>Tinggi</v>
      </c>
    </row>
    <row r="63" spans="1:8" x14ac:dyDescent="0.25">
      <c r="A63" s="1">
        <v>2720</v>
      </c>
      <c r="B63" s="1" t="s">
        <v>3</v>
      </c>
      <c r="C63" s="1">
        <v>0</v>
      </c>
      <c r="D63" s="1">
        <v>199.12376699999999</v>
      </c>
      <c r="E63" s="1" t="s">
        <v>8</v>
      </c>
      <c r="F63" s="109"/>
      <c r="G63" s="48">
        <f t="shared" si="4"/>
        <v>3.0288208174254292E-3</v>
      </c>
      <c r="H63" s="1" t="str">
        <f t="shared" si="1"/>
        <v>Tinggi</v>
      </c>
    </row>
    <row r="64" spans="1:8" x14ac:dyDescent="0.25">
      <c r="A64" s="1">
        <v>2721</v>
      </c>
      <c r="B64" s="1" t="s">
        <v>3</v>
      </c>
      <c r="C64" s="1">
        <v>0</v>
      </c>
      <c r="D64" s="1">
        <v>114.654442</v>
      </c>
      <c r="E64" s="1" t="s">
        <v>8</v>
      </c>
      <c r="F64" s="109"/>
      <c r="G64" s="48">
        <f t="shared" si="4"/>
        <v>1.7439794654944252E-3</v>
      </c>
      <c r="H64" s="1" t="str">
        <f t="shared" si="1"/>
        <v>Tinggi</v>
      </c>
    </row>
    <row r="65" spans="1:8" x14ac:dyDescent="0.25">
      <c r="A65" s="1">
        <v>2722</v>
      </c>
      <c r="B65" s="1" t="s">
        <v>3</v>
      </c>
      <c r="C65" s="1">
        <v>0</v>
      </c>
      <c r="D65" s="1">
        <v>263.24082399999998</v>
      </c>
      <c r="E65" s="1" t="s">
        <v>8</v>
      </c>
      <c r="F65" s="109"/>
      <c r="G65" s="48">
        <f t="shared" si="4"/>
        <v>4.0040890132789801E-3</v>
      </c>
      <c r="H65" s="1" t="str">
        <f t="shared" si="1"/>
        <v>Tinggi</v>
      </c>
    </row>
    <row r="66" spans="1:8" x14ac:dyDescent="0.25">
      <c r="A66" s="1">
        <v>2723</v>
      </c>
      <c r="B66" s="1" t="s">
        <v>3</v>
      </c>
      <c r="C66" s="1">
        <v>0</v>
      </c>
      <c r="D66" s="1">
        <v>360.24461600000001</v>
      </c>
      <c r="E66" s="1" t="s">
        <v>8</v>
      </c>
      <c r="F66" s="109"/>
      <c r="G66" s="48">
        <f t="shared" si="4"/>
        <v>5.4795889448306283E-3</v>
      </c>
      <c r="H66" s="1" t="str">
        <f t="shared" si="1"/>
        <v>Tinggi</v>
      </c>
    </row>
    <row r="67" spans="1:8" x14ac:dyDescent="0.25">
      <c r="A67" s="1">
        <v>2724</v>
      </c>
      <c r="B67" s="1" t="s">
        <v>3</v>
      </c>
      <c r="C67" s="1">
        <v>0</v>
      </c>
      <c r="D67" s="1">
        <v>394.20248400000003</v>
      </c>
      <c r="E67" s="1" t="s">
        <v>8</v>
      </c>
      <c r="F67" s="109"/>
      <c r="G67" s="48">
        <f t="shared" si="4"/>
        <v>5.9961134113137521E-3</v>
      </c>
      <c r="H67" s="1" t="str">
        <f t="shared" si="1"/>
        <v>Tinggi</v>
      </c>
    </row>
    <row r="68" spans="1:8" x14ac:dyDescent="0.25">
      <c r="A68" s="1">
        <v>2727</v>
      </c>
      <c r="B68" s="1" t="s">
        <v>3</v>
      </c>
      <c r="C68" s="1">
        <v>0</v>
      </c>
      <c r="D68" s="1">
        <v>138.59497200000001</v>
      </c>
      <c r="E68" s="1" t="s">
        <v>8</v>
      </c>
      <c r="F68" s="109"/>
      <c r="G68" s="48">
        <f t="shared" si="4"/>
        <v>2.1081327593812271E-3</v>
      </c>
      <c r="H68" s="1" t="str">
        <f t="shared" si="1"/>
        <v>Tinggi</v>
      </c>
    </row>
    <row r="69" spans="1:8" x14ac:dyDescent="0.25">
      <c r="A69" s="1">
        <v>2728</v>
      </c>
      <c r="B69" s="1" t="s">
        <v>3</v>
      </c>
      <c r="C69" s="1">
        <v>0</v>
      </c>
      <c r="D69" s="1">
        <v>243.35041100000001</v>
      </c>
      <c r="E69" s="1" t="s">
        <v>8</v>
      </c>
      <c r="F69" s="109"/>
      <c r="G69" s="48">
        <f t="shared" si="4"/>
        <v>3.7015410157735427E-3</v>
      </c>
      <c r="H69" s="1" t="str">
        <f t="shared" si="1"/>
        <v>Tinggi</v>
      </c>
    </row>
    <row r="70" spans="1:8" x14ac:dyDescent="0.25">
      <c r="A70" s="1">
        <v>2730</v>
      </c>
      <c r="B70" s="1" t="s">
        <v>3</v>
      </c>
      <c r="C70" s="1">
        <v>0</v>
      </c>
      <c r="D70" s="1">
        <v>463.01755900000001</v>
      </c>
      <c r="E70" s="1" t="s">
        <v>8</v>
      </c>
      <c r="F70" s="109"/>
      <c r="G70" s="48">
        <f t="shared" si="4"/>
        <v>7.0428419603607989E-3</v>
      </c>
      <c r="H70" s="1" t="str">
        <f t="shared" si="1"/>
        <v>Tinggi</v>
      </c>
    </row>
    <row r="71" spans="1:8" x14ac:dyDescent="0.25">
      <c r="A71" s="1">
        <v>2731</v>
      </c>
      <c r="B71" s="1" t="s">
        <v>3</v>
      </c>
      <c r="C71" s="1">
        <v>0</v>
      </c>
      <c r="D71" s="1">
        <v>137.62348299999999</v>
      </c>
      <c r="E71" s="1" t="s">
        <v>8</v>
      </c>
      <c r="F71" s="109"/>
      <c r="G71" s="48">
        <f t="shared" si="4"/>
        <v>2.093355688058044E-3</v>
      </c>
      <c r="H71" s="1" t="str">
        <f t="shared" si="1"/>
        <v>Tinggi</v>
      </c>
    </row>
    <row r="72" spans="1:8" x14ac:dyDescent="0.25">
      <c r="A72" s="1">
        <v>2732</v>
      </c>
      <c r="B72" s="1" t="s">
        <v>3</v>
      </c>
      <c r="C72" s="1">
        <v>0</v>
      </c>
      <c r="D72" s="1">
        <v>155.39065600000001</v>
      </c>
      <c r="E72" s="1" t="s">
        <v>8</v>
      </c>
      <c r="F72" s="109"/>
      <c r="G72" s="48">
        <f t="shared" si="4"/>
        <v>2.3636076236253291E-3</v>
      </c>
      <c r="H72" s="1" t="str">
        <f t="shared" si="1"/>
        <v>Tinggi</v>
      </c>
    </row>
    <row r="73" spans="1:8" x14ac:dyDescent="0.25">
      <c r="A73" s="1">
        <v>2733</v>
      </c>
      <c r="B73" s="1" t="s">
        <v>3</v>
      </c>
      <c r="C73" s="1">
        <v>0</v>
      </c>
      <c r="D73" s="1">
        <v>247.53073699999999</v>
      </c>
      <c r="E73" s="1" t="s">
        <v>8</v>
      </c>
      <c r="F73" s="109"/>
      <c r="G73" s="48">
        <f t="shared" si="4"/>
        <v>3.7651268880337066E-3</v>
      </c>
      <c r="H73" s="1" t="str">
        <f t="shared" si="1"/>
        <v>Tinggi</v>
      </c>
    </row>
    <row r="74" spans="1:8" x14ac:dyDescent="0.25">
      <c r="A74" s="1">
        <v>2734</v>
      </c>
      <c r="B74" s="1" t="s">
        <v>3</v>
      </c>
      <c r="C74" s="1">
        <v>0</v>
      </c>
      <c r="D74" s="1">
        <v>268.33190999999999</v>
      </c>
      <c r="E74" s="1" t="s">
        <v>8</v>
      </c>
      <c r="F74" s="109"/>
      <c r="G74" s="48">
        <f t="shared" si="4"/>
        <v>4.0815282235371064E-3</v>
      </c>
      <c r="H74" s="1" t="str">
        <f t="shared" si="1"/>
        <v>Tinggi</v>
      </c>
    </row>
    <row r="75" spans="1:8" x14ac:dyDescent="0.25">
      <c r="A75" s="1">
        <v>2735</v>
      </c>
      <c r="B75" s="1" t="s">
        <v>3</v>
      </c>
      <c r="C75" s="1">
        <v>0</v>
      </c>
      <c r="D75" s="1">
        <v>159.779945</v>
      </c>
      <c r="E75" s="1" t="s">
        <v>8</v>
      </c>
      <c r="F75" s="109"/>
      <c r="G75" s="48">
        <f t="shared" si="4"/>
        <v>2.4303719787657999E-3</v>
      </c>
      <c r="H75" s="1" t="str">
        <f t="shared" ref="H75:H138" si="5">IF(G75&gt;0.0014,"Tinggi",IF(AND(G75&gt;0.0007,G75&lt;0.0013),"Sedang",IF(AND(G75&gt;0,G75&lt;0.0006),"Rendah","Rendah")))</f>
        <v>Tinggi</v>
      </c>
    </row>
    <row r="76" spans="1:8" x14ac:dyDescent="0.25">
      <c r="A76" s="1">
        <v>2736</v>
      </c>
      <c r="B76" s="1" t="s">
        <v>3</v>
      </c>
      <c r="C76" s="1">
        <v>0</v>
      </c>
      <c r="D76" s="1">
        <v>97.589241000000001</v>
      </c>
      <c r="E76" s="1" t="s">
        <v>8</v>
      </c>
      <c r="F76" s="109"/>
      <c r="G76" s="48">
        <f t="shared" si="4"/>
        <v>1.4844050469251479E-3</v>
      </c>
      <c r="H76" s="1" t="str">
        <f t="shared" si="5"/>
        <v>Tinggi</v>
      </c>
    </row>
    <row r="77" spans="1:8" x14ac:dyDescent="0.25">
      <c r="A77" s="1">
        <v>2737</v>
      </c>
      <c r="B77" s="1" t="s">
        <v>3</v>
      </c>
      <c r="C77" s="1">
        <v>0</v>
      </c>
      <c r="D77" s="1">
        <v>143.11884599999999</v>
      </c>
      <c r="E77" s="1" t="s">
        <v>8</v>
      </c>
      <c r="F77" s="109"/>
      <c r="G77" s="48">
        <f t="shared" si="4"/>
        <v>2.1769442526200508E-3</v>
      </c>
      <c r="H77" s="1" t="str">
        <f t="shared" si="5"/>
        <v>Tinggi</v>
      </c>
    </row>
    <row r="78" spans="1:8" x14ac:dyDescent="0.25">
      <c r="A78" s="1">
        <v>2738</v>
      </c>
      <c r="B78" s="1" t="s">
        <v>3</v>
      </c>
      <c r="C78" s="1">
        <v>0</v>
      </c>
      <c r="D78" s="1">
        <v>123.006518</v>
      </c>
      <c r="E78" s="1" t="s">
        <v>8</v>
      </c>
      <c r="F78" s="109"/>
      <c r="G78" s="48">
        <f t="shared" si="4"/>
        <v>1.8710207626667478E-3</v>
      </c>
      <c r="H78" s="1" t="str">
        <f t="shared" si="5"/>
        <v>Tinggi</v>
      </c>
    </row>
    <row r="79" spans="1:8" x14ac:dyDescent="0.25">
      <c r="A79" s="1">
        <v>2739</v>
      </c>
      <c r="B79" s="1" t="s">
        <v>3</v>
      </c>
      <c r="C79" s="1">
        <v>0</v>
      </c>
      <c r="D79" s="1">
        <v>276.30167299999999</v>
      </c>
      <c r="E79" s="1" t="s">
        <v>8</v>
      </c>
      <c r="F79" s="109"/>
      <c r="G79" s="48">
        <f t="shared" si="4"/>
        <v>4.2027542552058776E-3</v>
      </c>
      <c r="H79" s="1" t="str">
        <f t="shared" si="5"/>
        <v>Tinggi</v>
      </c>
    </row>
    <row r="80" spans="1:8" x14ac:dyDescent="0.25">
      <c r="A80" s="1">
        <v>2740</v>
      </c>
      <c r="B80" s="1" t="s">
        <v>3</v>
      </c>
      <c r="C80" s="1">
        <v>0</v>
      </c>
      <c r="D80" s="1">
        <v>185.06841399999999</v>
      </c>
      <c r="E80" s="1" t="s">
        <v>8</v>
      </c>
      <c r="F80" s="109"/>
      <c r="G80" s="48">
        <f t="shared" si="4"/>
        <v>2.8150284288821622E-3</v>
      </c>
      <c r="H80" s="1" t="str">
        <f t="shared" si="5"/>
        <v>Tinggi</v>
      </c>
    </row>
    <row r="81" spans="1:8" x14ac:dyDescent="0.25">
      <c r="A81" s="1">
        <v>2741</v>
      </c>
      <c r="B81" s="1" t="s">
        <v>3</v>
      </c>
      <c r="C81" s="1">
        <v>0</v>
      </c>
      <c r="D81" s="1">
        <v>363.09576399999997</v>
      </c>
      <c r="E81" s="1" t="s">
        <v>8</v>
      </c>
      <c r="F81" s="109"/>
      <c r="G81" s="48">
        <f t="shared" si="4"/>
        <v>5.5229570296457409E-3</v>
      </c>
      <c r="H81" s="1" t="str">
        <f t="shared" si="5"/>
        <v>Tinggi</v>
      </c>
    </row>
    <row r="82" spans="1:8" x14ac:dyDescent="0.25">
      <c r="A82" s="1">
        <v>2742</v>
      </c>
      <c r="B82" s="1" t="s">
        <v>3</v>
      </c>
      <c r="C82" s="1">
        <v>0</v>
      </c>
      <c r="D82" s="1">
        <v>137.618145</v>
      </c>
      <c r="E82" s="1" t="s">
        <v>8</v>
      </c>
      <c r="F82" s="109"/>
      <c r="G82" s="48">
        <f t="shared" si="4"/>
        <v>2.0932744931019273E-3</v>
      </c>
      <c r="H82" s="1" t="str">
        <f t="shared" si="5"/>
        <v>Tinggi</v>
      </c>
    </row>
    <row r="83" spans="1:8" x14ac:dyDescent="0.25">
      <c r="A83" s="1">
        <v>2743</v>
      </c>
      <c r="B83" s="1" t="s">
        <v>3</v>
      </c>
      <c r="C83" s="1">
        <v>0</v>
      </c>
      <c r="D83" s="1">
        <v>141.39393200000001</v>
      </c>
      <c r="E83" s="1" t="s">
        <v>8</v>
      </c>
      <c r="F83" s="109"/>
      <c r="G83" s="48">
        <f t="shared" si="4"/>
        <v>2.1507070258430555E-3</v>
      </c>
      <c r="H83" s="1" t="str">
        <f t="shared" si="5"/>
        <v>Tinggi</v>
      </c>
    </row>
    <row r="84" spans="1:8" x14ac:dyDescent="0.25">
      <c r="A84" s="1">
        <v>2744</v>
      </c>
      <c r="B84" s="1" t="s">
        <v>3</v>
      </c>
      <c r="C84" s="1">
        <v>0</v>
      </c>
      <c r="D84" s="1">
        <v>135.09225599999999</v>
      </c>
      <c r="E84" s="1" t="s">
        <v>8</v>
      </c>
      <c r="F84" s="109"/>
      <c r="G84" s="48">
        <f t="shared" si="4"/>
        <v>2.0548538399525426E-3</v>
      </c>
      <c r="H84" s="1" t="str">
        <f t="shared" si="5"/>
        <v>Tinggi</v>
      </c>
    </row>
    <row r="85" spans="1:8" x14ac:dyDescent="0.25">
      <c r="A85" s="1">
        <v>2745</v>
      </c>
      <c r="B85" s="1" t="s">
        <v>3</v>
      </c>
      <c r="C85" s="1">
        <v>0</v>
      </c>
      <c r="D85" s="1">
        <v>47.386215</v>
      </c>
      <c r="E85" s="1" t="s">
        <v>8</v>
      </c>
      <c r="F85" s="109"/>
      <c r="G85" s="48">
        <f t="shared" si="4"/>
        <v>7.2077962672832088E-4</v>
      </c>
      <c r="H85" s="1" t="str">
        <f t="shared" si="5"/>
        <v>Sedang</v>
      </c>
    </row>
    <row r="86" spans="1:8" x14ac:dyDescent="0.25">
      <c r="A86" s="1">
        <v>2746</v>
      </c>
      <c r="B86" s="1" t="s">
        <v>3</v>
      </c>
      <c r="C86" s="1">
        <v>0</v>
      </c>
      <c r="D86" s="1">
        <v>164.757274</v>
      </c>
      <c r="E86" s="1" t="s">
        <v>8</v>
      </c>
      <c r="F86" s="109"/>
      <c r="G86" s="48">
        <f t="shared" si="4"/>
        <v>2.5060808603197299E-3</v>
      </c>
      <c r="H86" s="1" t="str">
        <f t="shared" si="5"/>
        <v>Tinggi</v>
      </c>
    </row>
    <row r="87" spans="1:8" x14ac:dyDescent="0.25">
      <c r="A87" s="1">
        <v>2747</v>
      </c>
      <c r="B87" s="1" t="s">
        <v>3</v>
      </c>
      <c r="C87" s="1">
        <v>0</v>
      </c>
      <c r="D87" s="1">
        <v>130.88203799999999</v>
      </c>
      <c r="E87" s="1" t="s">
        <v>8</v>
      </c>
      <c r="F87" s="109"/>
      <c r="G87" s="48">
        <f t="shared" si="4"/>
        <v>1.9908132881067183E-3</v>
      </c>
      <c r="H87" s="1" t="str">
        <f t="shared" si="5"/>
        <v>Tinggi</v>
      </c>
    </row>
    <row r="88" spans="1:8" x14ac:dyDescent="0.25">
      <c r="A88" s="1">
        <v>2748</v>
      </c>
      <c r="B88" s="1" t="s">
        <v>3</v>
      </c>
      <c r="C88" s="1">
        <v>0</v>
      </c>
      <c r="D88" s="1">
        <v>57.308582000000001</v>
      </c>
      <c r="E88" s="1" t="s">
        <v>8</v>
      </c>
      <c r="F88" s="109"/>
      <c r="G88" s="48">
        <f t="shared" si="4"/>
        <v>8.7170621967357748E-4</v>
      </c>
      <c r="H88" s="1" t="str">
        <f t="shared" si="5"/>
        <v>Sedang</v>
      </c>
    </row>
    <row r="89" spans="1:8" x14ac:dyDescent="0.25">
      <c r="A89" s="1">
        <v>2749</v>
      </c>
      <c r="B89" s="1" t="s">
        <v>3</v>
      </c>
      <c r="C89" s="1">
        <v>0</v>
      </c>
      <c r="D89" s="1">
        <v>154.88242199999999</v>
      </c>
      <c r="E89" s="1" t="s">
        <v>8</v>
      </c>
      <c r="F89" s="109"/>
      <c r="G89" s="48">
        <f t="shared" si="4"/>
        <v>2.3558770059169797E-3</v>
      </c>
      <c r="H89" s="1" t="str">
        <f t="shared" si="5"/>
        <v>Tinggi</v>
      </c>
    </row>
    <row r="90" spans="1:8" x14ac:dyDescent="0.25">
      <c r="A90" s="1">
        <v>2751</v>
      </c>
      <c r="B90" s="1" t="s">
        <v>3</v>
      </c>
      <c r="C90" s="1">
        <v>0</v>
      </c>
      <c r="D90" s="1">
        <v>384.28126200000003</v>
      </c>
      <c r="E90" s="1" t="s">
        <v>8</v>
      </c>
      <c r="F90" s="109"/>
      <c r="G90" s="48">
        <f t="shared" si="4"/>
        <v>5.8452042346713723E-3</v>
      </c>
      <c r="H90" s="1" t="str">
        <f t="shared" si="5"/>
        <v>Tinggi</v>
      </c>
    </row>
    <row r="91" spans="1:8" x14ac:dyDescent="0.25">
      <c r="A91" s="1">
        <v>2752</v>
      </c>
      <c r="B91" s="1" t="s">
        <v>3</v>
      </c>
      <c r="C91" s="1">
        <v>0</v>
      </c>
      <c r="D91" s="1">
        <v>161.81673000000001</v>
      </c>
      <c r="E91" s="1" t="s">
        <v>8</v>
      </c>
      <c r="F91" s="109"/>
      <c r="G91" s="48">
        <f t="shared" si="4"/>
        <v>2.4613529957562023E-3</v>
      </c>
      <c r="H91" s="1" t="str">
        <f t="shared" si="5"/>
        <v>Tinggi</v>
      </c>
    </row>
    <row r="92" spans="1:8" x14ac:dyDescent="0.25">
      <c r="A92" s="1">
        <v>2753</v>
      </c>
      <c r="B92" s="1" t="s">
        <v>3</v>
      </c>
      <c r="C92" s="1">
        <v>0</v>
      </c>
      <c r="D92" s="1">
        <v>344.63493299999999</v>
      </c>
      <c r="E92" s="1" t="s">
        <v>8</v>
      </c>
      <c r="F92" s="109"/>
      <c r="G92" s="48">
        <f t="shared" si="4"/>
        <v>5.2421540392132999E-3</v>
      </c>
      <c r="H92" s="1" t="str">
        <f t="shared" si="5"/>
        <v>Tinggi</v>
      </c>
    </row>
    <row r="93" spans="1:8" x14ac:dyDescent="0.25">
      <c r="A93" s="1">
        <v>2754</v>
      </c>
      <c r="B93" s="1" t="s">
        <v>3</v>
      </c>
      <c r="C93" s="1">
        <v>0</v>
      </c>
      <c r="D93" s="1">
        <v>399.647627</v>
      </c>
      <c r="E93" s="1" t="s">
        <v>8</v>
      </c>
      <c r="F93" s="109"/>
      <c r="G93" s="48">
        <f t="shared" si="4"/>
        <v>6.0789380922683786E-3</v>
      </c>
      <c r="H93" s="1" t="str">
        <f t="shared" si="5"/>
        <v>Tinggi</v>
      </c>
    </row>
    <row r="94" spans="1:8" x14ac:dyDescent="0.25">
      <c r="A94" s="1">
        <v>2759</v>
      </c>
      <c r="B94" s="1" t="s">
        <v>3</v>
      </c>
      <c r="C94" s="1">
        <v>0</v>
      </c>
      <c r="D94" s="1">
        <v>250.70929699999999</v>
      </c>
      <c r="E94" s="1" t="s">
        <v>8</v>
      </c>
      <c r="F94" s="109"/>
      <c r="G94" s="48">
        <f t="shared" si="4"/>
        <v>3.8134751532482546E-3</v>
      </c>
      <c r="H94" s="1" t="str">
        <f t="shared" si="5"/>
        <v>Tinggi</v>
      </c>
    </row>
    <row r="95" spans="1:8" x14ac:dyDescent="0.25">
      <c r="A95" s="1">
        <v>2760</v>
      </c>
      <c r="B95" s="1" t="s">
        <v>3</v>
      </c>
      <c r="C95" s="1">
        <v>0</v>
      </c>
      <c r="D95" s="1">
        <v>165.868247</v>
      </c>
      <c r="E95" s="1" t="s">
        <v>8</v>
      </c>
      <c r="F95" s="109"/>
      <c r="G95" s="48">
        <f t="shared" si="4"/>
        <v>2.522979587180384E-3</v>
      </c>
      <c r="H95" s="1" t="str">
        <f t="shared" si="5"/>
        <v>Tinggi</v>
      </c>
    </row>
    <row r="96" spans="1:8" x14ac:dyDescent="0.25">
      <c r="A96" s="1">
        <v>2761</v>
      </c>
      <c r="B96" s="1" t="s">
        <v>3</v>
      </c>
      <c r="C96" s="1">
        <v>0</v>
      </c>
      <c r="D96" s="1">
        <v>218.34301099999999</v>
      </c>
      <c r="E96" s="1" t="s">
        <v>8</v>
      </c>
      <c r="F96" s="109"/>
      <c r="G96" s="48">
        <f t="shared" si="4"/>
        <v>3.3211598345070955E-3</v>
      </c>
      <c r="H96" s="1" t="str">
        <f t="shared" si="5"/>
        <v>Tinggi</v>
      </c>
    </row>
    <row r="97" spans="1:8" x14ac:dyDescent="0.25">
      <c r="A97" s="1">
        <v>2762</v>
      </c>
      <c r="B97" s="1" t="s">
        <v>3</v>
      </c>
      <c r="C97" s="1">
        <v>0</v>
      </c>
      <c r="D97" s="1">
        <v>293.64558099999999</v>
      </c>
      <c r="E97" s="1" t="s">
        <v>8</v>
      </c>
      <c r="F97" s="109"/>
      <c r="G97" s="48">
        <f t="shared" si="4"/>
        <v>4.4665680148456869E-3</v>
      </c>
      <c r="H97" s="1" t="str">
        <f t="shared" si="5"/>
        <v>Tinggi</v>
      </c>
    </row>
    <row r="98" spans="1:8" x14ac:dyDescent="0.25">
      <c r="A98" s="1">
        <v>2763</v>
      </c>
      <c r="B98" s="1" t="s">
        <v>3</v>
      </c>
      <c r="C98" s="1">
        <v>0</v>
      </c>
      <c r="D98" s="1">
        <v>33.133187</v>
      </c>
      <c r="E98" s="1" t="s">
        <v>8</v>
      </c>
      <c r="F98" s="109"/>
      <c r="G98" s="48">
        <f t="shared" si="4"/>
        <v>5.0398045419284177E-4</v>
      </c>
      <c r="H98" s="1" t="str">
        <f t="shared" si="5"/>
        <v>Rendah</v>
      </c>
    </row>
    <row r="99" spans="1:8" x14ac:dyDescent="0.25">
      <c r="A99" s="1">
        <v>2767</v>
      </c>
      <c r="B99" s="1" t="s">
        <v>3</v>
      </c>
      <c r="C99" s="1">
        <v>0</v>
      </c>
      <c r="D99" s="1">
        <v>160.52199400000001</v>
      </c>
      <c r="E99" s="1" t="s">
        <v>8</v>
      </c>
      <c r="F99" s="109"/>
      <c r="G99" s="48">
        <f t="shared" si="4"/>
        <v>2.4416590967859695E-3</v>
      </c>
      <c r="H99" s="1" t="str">
        <f t="shared" si="5"/>
        <v>Tinggi</v>
      </c>
    </row>
    <row r="100" spans="1:8" x14ac:dyDescent="0.25">
      <c r="A100" s="1">
        <v>2768</v>
      </c>
      <c r="B100" s="1" t="s">
        <v>3</v>
      </c>
      <c r="C100" s="1">
        <v>0</v>
      </c>
      <c r="D100" s="1">
        <v>103.079616</v>
      </c>
      <c r="E100" s="1" t="s">
        <v>8</v>
      </c>
      <c r="F100" s="109"/>
      <c r="G100" s="48">
        <f t="shared" si="4"/>
        <v>1.567917740291742E-3</v>
      </c>
      <c r="H100" s="1" t="str">
        <f t="shared" si="5"/>
        <v>Tinggi</v>
      </c>
    </row>
    <row r="101" spans="1:8" x14ac:dyDescent="0.25">
      <c r="A101" s="1">
        <v>2769</v>
      </c>
      <c r="B101" s="1" t="s">
        <v>3</v>
      </c>
      <c r="C101" s="1">
        <v>0</v>
      </c>
      <c r="D101" s="1">
        <v>106.10530300000001</v>
      </c>
      <c r="E101" s="1" t="s">
        <v>8</v>
      </c>
      <c r="F101" s="109"/>
      <c r="G101" s="48">
        <f t="shared" si="4"/>
        <v>1.6139406933057513E-3</v>
      </c>
      <c r="H101" s="1" t="str">
        <f t="shared" si="5"/>
        <v>Tinggi</v>
      </c>
    </row>
    <row r="102" spans="1:8" x14ac:dyDescent="0.25">
      <c r="A102" s="1">
        <v>2770</v>
      </c>
      <c r="B102" s="1" t="s">
        <v>3</v>
      </c>
      <c r="C102" s="1">
        <v>0</v>
      </c>
      <c r="D102" s="1">
        <v>179.03261599999999</v>
      </c>
      <c r="E102" s="1" t="s">
        <v>8</v>
      </c>
      <c r="F102" s="109"/>
      <c r="G102" s="48">
        <f t="shared" si="4"/>
        <v>2.7232194454162419E-3</v>
      </c>
      <c r="H102" s="1" t="str">
        <f t="shared" si="5"/>
        <v>Tinggi</v>
      </c>
    </row>
    <row r="103" spans="1:8" x14ac:dyDescent="0.25">
      <c r="A103" s="1">
        <v>2784</v>
      </c>
      <c r="B103" s="1" t="s">
        <v>3</v>
      </c>
      <c r="C103" s="1">
        <v>0</v>
      </c>
      <c r="D103" s="1">
        <v>113.549244</v>
      </c>
      <c r="E103" s="1" t="s">
        <v>8</v>
      </c>
      <c r="F103" s="109"/>
      <c r="G103" s="48">
        <f t="shared" si="4"/>
        <v>1.7271685806853961E-3</v>
      </c>
      <c r="H103" s="1" t="str">
        <f t="shared" si="5"/>
        <v>Tinggi</v>
      </c>
    </row>
    <row r="104" spans="1:8" x14ac:dyDescent="0.25">
      <c r="A104" s="1">
        <v>2785</v>
      </c>
      <c r="B104" s="1" t="s">
        <v>3</v>
      </c>
      <c r="C104" s="1">
        <v>0</v>
      </c>
      <c r="D104" s="1">
        <v>10.197222999999999</v>
      </c>
      <c r="E104" s="1" t="s">
        <v>8</v>
      </c>
      <c r="F104" s="109"/>
      <c r="G104" s="48">
        <f t="shared" si="4"/>
        <v>1.5510735743729369E-4</v>
      </c>
      <c r="H104" s="1" t="str">
        <f t="shared" si="5"/>
        <v>Rendah</v>
      </c>
    </row>
    <row r="105" spans="1:8" x14ac:dyDescent="0.25">
      <c r="A105" s="43">
        <v>2805</v>
      </c>
      <c r="B105" s="1" t="s">
        <v>3</v>
      </c>
      <c r="C105" s="1">
        <v>0</v>
      </c>
      <c r="D105" s="1">
        <v>256.14410500000002</v>
      </c>
      <c r="E105" s="1" t="s">
        <v>8</v>
      </c>
      <c r="F105" s="109"/>
      <c r="G105" s="48">
        <f t="shared" si="4"/>
        <v>3.8961426311546481E-3</v>
      </c>
      <c r="H105" s="1" t="str">
        <f t="shared" si="5"/>
        <v>Tinggi</v>
      </c>
    </row>
    <row r="106" spans="1:8" x14ac:dyDescent="0.25">
      <c r="A106" s="43">
        <v>2807</v>
      </c>
      <c r="B106" s="1" t="s">
        <v>3</v>
      </c>
      <c r="C106" s="1">
        <v>0</v>
      </c>
      <c r="D106" s="1">
        <v>188.79808600000001</v>
      </c>
      <c r="E106" s="1" t="s">
        <v>8</v>
      </c>
      <c r="F106" s="109"/>
      <c r="G106" s="48">
        <f t="shared" si="4"/>
        <v>2.8717595181236028E-3</v>
      </c>
      <c r="H106" s="1" t="str">
        <f t="shared" si="5"/>
        <v>Tinggi</v>
      </c>
    </row>
    <row r="107" spans="1:8" x14ac:dyDescent="0.25">
      <c r="A107" s="43">
        <v>2808</v>
      </c>
      <c r="B107" s="1" t="s">
        <v>3</v>
      </c>
      <c r="C107" s="1">
        <v>0</v>
      </c>
      <c r="D107" s="1">
        <v>598.27488600000004</v>
      </c>
      <c r="E107" s="1" t="s">
        <v>8</v>
      </c>
      <c r="F107" s="109"/>
      <c r="G107" s="48">
        <f t="shared" si="4"/>
        <v>9.1002066531798067E-3</v>
      </c>
      <c r="H107" s="1" t="str">
        <f t="shared" si="5"/>
        <v>Tinggi</v>
      </c>
    </row>
    <row r="108" spans="1:8" x14ac:dyDescent="0.25">
      <c r="A108" s="43">
        <v>2809</v>
      </c>
      <c r="B108" s="1" t="s">
        <v>3</v>
      </c>
      <c r="C108" s="1">
        <v>0</v>
      </c>
      <c r="D108" s="1">
        <v>960.78506200000004</v>
      </c>
      <c r="E108" s="1" t="s">
        <v>8</v>
      </c>
      <c r="F108" s="109"/>
      <c r="G108" s="48">
        <f t="shared" si="4"/>
        <v>1.4614256453158512E-2</v>
      </c>
      <c r="H108" s="1" t="str">
        <f t="shared" si="5"/>
        <v>Tinggi</v>
      </c>
    </row>
    <row r="109" spans="1:8" x14ac:dyDescent="0.25">
      <c r="A109" s="1">
        <v>2810</v>
      </c>
      <c r="B109" s="1" t="s">
        <v>3</v>
      </c>
      <c r="C109" s="1">
        <v>0</v>
      </c>
      <c r="D109" s="1">
        <v>493.03904</v>
      </c>
      <c r="E109" s="1" t="s">
        <v>8</v>
      </c>
      <c r="F109" s="109"/>
      <c r="G109" s="48">
        <f t="shared" si="4"/>
        <v>7.4994910484766442E-3</v>
      </c>
      <c r="H109" s="1" t="str">
        <f t="shared" si="5"/>
        <v>Tinggi</v>
      </c>
    </row>
    <row r="110" spans="1:8" x14ac:dyDescent="0.25">
      <c r="A110" s="1">
        <v>2811</v>
      </c>
      <c r="B110" s="1" t="s">
        <v>3</v>
      </c>
      <c r="C110" s="1">
        <v>0</v>
      </c>
      <c r="D110" s="1">
        <v>489.518508</v>
      </c>
      <c r="E110" s="1" t="s">
        <v>8</v>
      </c>
      <c r="F110" s="109"/>
      <c r="G110" s="48">
        <f t="shared" si="4"/>
        <v>7.4459411344173524E-3</v>
      </c>
      <c r="H110" s="1" t="str">
        <f t="shared" si="5"/>
        <v>Tinggi</v>
      </c>
    </row>
    <row r="111" spans="1:8" x14ac:dyDescent="0.25">
      <c r="A111" s="1">
        <v>2813</v>
      </c>
      <c r="B111" s="1" t="s">
        <v>3</v>
      </c>
      <c r="C111" s="1">
        <v>0</v>
      </c>
      <c r="D111" s="1">
        <v>290.73977600000001</v>
      </c>
      <c r="E111" s="1" t="s">
        <v>8</v>
      </c>
      <c r="F111" s="109"/>
      <c r="G111" s="48">
        <f t="shared" si="4"/>
        <v>4.4223685563482048E-3</v>
      </c>
      <c r="H111" s="1" t="str">
        <f t="shared" si="5"/>
        <v>Tinggi</v>
      </c>
    </row>
    <row r="112" spans="1:8" x14ac:dyDescent="0.25">
      <c r="A112" s="1">
        <v>2814</v>
      </c>
      <c r="B112" s="1" t="s">
        <v>3</v>
      </c>
      <c r="C112" s="1">
        <v>0</v>
      </c>
      <c r="D112" s="1">
        <v>140.67568499999999</v>
      </c>
      <c r="E112" s="1" t="s">
        <v>8</v>
      </c>
      <c r="F112" s="109"/>
      <c r="G112" s="48">
        <f t="shared" si="4"/>
        <v>2.139781953972286E-3</v>
      </c>
      <c r="H112" s="1" t="str">
        <f t="shared" si="5"/>
        <v>Tinggi</v>
      </c>
    </row>
    <row r="113" spans="1:8" x14ac:dyDescent="0.25">
      <c r="A113" s="1">
        <v>2815</v>
      </c>
      <c r="B113" s="1" t="s">
        <v>3</v>
      </c>
      <c r="C113" s="1">
        <v>0</v>
      </c>
      <c r="D113" s="1">
        <v>278.889657</v>
      </c>
      <c r="E113" s="1" t="s">
        <v>8</v>
      </c>
      <c r="F113" s="109"/>
      <c r="G113" s="48">
        <f t="shared" si="4"/>
        <v>4.242119419557976E-3</v>
      </c>
      <c r="H113" s="1" t="str">
        <f t="shared" si="5"/>
        <v>Tinggi</v>
      </c>
    </row>
    <row r="114" spans="1:8" x14ac:dyDescent="0.25">
      <c r="A114" s="1">
        <v>2816</v>
      </c>
      <c r="B114" s="1" t="s">
        <v>3</v>
      </c>
      <c r="C114" s="1">
        <v>0</v>
      </c>
      <c r="D114" s="1">
        <v>281.47107699999998</v>
      </c>
      <c r="E114" s="1" t="s">
        <v>8</v>
      </c>
      <c r="F114" s="109"/>
      <c r="G114" s="48">
        <f t="shared" si="4"/>
        <v>4.2813847405807461E-3</v>
      </c>
      <c r="H114" s="1" t="str">
        <f t="shared" si="5"/>
        <v>Tinggi</v>
      </c>
    </row>
    <row r="115" spans="1:8" x14ac:dyDescent="0.25">
      <c r="A115" s="1">
        <v>2817</v>
      </c>
      <c r="B115" s="1" t="s">
        <v>3</v>
      </c>
      <c r="C115" s="1">
        <v>0</v>
      </c>
      <c r="D115" s="1">
        <v>211.195189</v>
      </c>
      <c r="E115" s="1" t="s">
        <v>8</v>
      </c>
      <c r="F115" s="109"/>
      <c r="G115" s="48">
        <f t="shared" si="4"/>
        <v>3.2124361376876624E-3</v>
      </c>
      <c r="H115" s="1" t="str">
        <f t="shared" si="5"/>
        <v>Tinggi</v>
      </c>
    </row>
    <row r="116" spans="1:8" x14ac:dyDescent="0.25">
      <c r="A116" s="1">
        <v>2818</v>
      </c>
      <c r="B116" s="1" t="s">
        <v>3</v>
      </c>
      <c r="C116" s="1">
        <v>0</v>
      </c>
      <c r="D116" s="1">
        <v>269.318625</v>
      </c>
      <c r="E116" s="1" t="s">
        <v>8</v>
      </c>
      <c r="F116" s="109"/>
      <c r="G116" s="48">
        <f t="shared" si="4"/>
        <v>4.0965368936616824E-3</v>
      </c>
      <c r="H116" s="1" t="str">
        <f t="shared" si="5"/>
        <v>Tinggi</v>
      </c>
    </row>
    <row r="117" spans="1:8" x14ac:dyDescent="0.25">
      <c r="A117" s="1">
        <v>2819</v>
      </c>
      <c r="B117" s="1" t="s">
        <v>3</v>
      </c>
      <c r="C117" s="1">
        <v>0</v>
      </c>
      <c r="D117" s="1">
        <v>402.256349</v>
      </c>
      <c r="E117" s="1" t="s">
        <v>8</v>
      </c>
      <c r="F117" s="109"/>
      <c r="G117" s="48">
        <f t="shared" ref="G117:G127" si="6">D117/F$52</f>
        <v>6.1186186970475943E-3</v>
      </c>
      <c r="H117" s="1" t="str">
        <f t="shared" si="5"/>
        <v>Tinggi</v>
      </c>
    </row>
    <row r="118" spans="1:8" x14ac:dyDescent="0.25">
      <c r="A118" s="1">
        <v>2820</v>
      </c>
      <c r="B118" s="1" t="s">
        <v>3</v>
      </c>
      <c r="C118" s="1">
        <v>0</v>
      </c>
      <c r="D118" s="1">
        <v>206.319717</v>
      </c>
      <c r="E118" s="1" t="s">
        <v>8</v>
      </c>
      <c r="F118" s="109"/>
      <c r="G118" s="48">
        <f t="shared" si="6"/>
        <v>3.1382765769739744E-3</v>
      </c>
      <c r="H118" s="1" t="str">
        <f t="shared" si="5"/>
        <v>Tinggi</v>
      </c>
    </row>
    <row r="119" spans="1:8" x14ac:dyDescent="0.25">
      <c r="A119" s="1">
        <v>2821</v>
      </c>
      <c r="B119" s="1" t="s">
        <v>3</v>
      </c>
      <c r="C119" s="1">
        <v>0</v>
      </c>
      <c r="D119" s="1">
        <v>175.078755</v>
      </c>
      <c r="E119" s="1" t="s">
        <v>8</v>
      </c>
      <c r="F119" s="109"/>
      <c r="G119" s="48">
        <f t="shared" si="6"/>
        <v>2.663078274493102E-3</v>
      </c>
      <c r="H119" s="1" t="str">
        <f t="shared" si="5"/>
        <v>Tinggi</v>
      </c>
    </row>
    <row r="120" spans="1:8" x14ac:dyDescent="0.25">
      <c r="A120" s="1">
        <v>2822</v>
      </c>
      <c r="B120" s="1" t="s">
        <v>3</v>
      </c>
      <c r="C120" s="1">
        <v>0</v>
      </c>
      <c r="D120" s="1">
        <v>394.80729700000001</v>
      </c>
      <c r="E120" s="1" t="s">
        <v>8</v>
      </c>
      <c r="F120" s="109"/>
      <c r="G120" s="48">
        <f t="shared" si="6"/>
        <v>6.005313067550918E-3</v>
      </c>
      <c r="H120" s="1" t="str">
        <f t="shared" si="5"/>
        <v>Tinggi</v>
      </c>
    </row>
    <row r="121" spans="1:8" x14ac:dyDescent="0.25">
      <c r="A121" s="1">
        <v>2823</v>
      </c>
      <c r="B121" s="1" t="s">
        <v>3</v>
      </c>
      <c r="C121" s="1">
        <v>0</v>
      </c>
      <c r="D121" s="1">
        <v>270.67846500000002</v>
      </c>
      <c r="E121" s="1" t="s">
        <v>8</v>
      </c>
      <c r="F121" s="109"/>
      <c r="G121" s="48">
        <f t="shared" si="6"/>
        <v>4.1172210729659431E-3</v>
      </c>
      <c r="H121" s="1" t="str">
        <f t="shared" si="5"/>
        <v>Tinggi</v>
      </c>
    </row>
    <row r="122" spans="1:8" x14ac:dyDescent="0.25">
      <c r="A122" s="1">
        <v>2824</v>
      </c>
      <c r="B122" s="1" t="s">
        <v>3</v>
      </c>
      <c r="C122" s="1">
        <v>0</v>
      </c>
      <c r="D122" s="1">
        <v>250.66519400000001</v>
      </c>
      <c r="E122" s="1" t="s">
        <v>8</v>
      </c>
      <c r="F122" s="109"/>
      <c r="G122" s="48">
        <f t="shared" si="6"/>
        <v>3.8128043137672452E-3</v>
      </c>
      <c r="H122" s="1" t="str">
        <f t="shared" si="5"/>
        <v>Tinggi</v>
      </c>
    </row>
    <row r="123" spans="1:8" x14ac:dyDescent="0.25">
      <c r="A123" s="1">
        <v>2825</v>
      </c>
      <c r="B123" s="1" t="s">
        <v>3</v>
      </c>
      <c r="C123" s="1">
        <v>0</v>
      </c>
      <c r="D123" s="1">
        <v>279.69121000000001</v>
      </c>
      <c r="E123" s="1" t="s">
        <v>8</v>
      </c>
      <c r="F123" s="109"/>
      <c r="G123" s="48">
        <f t="shared" si="6"/>
        <v>4.2543116377409002E-3</v>
      </c>
      <c r="H123" s="1" t="str">
        <f t="shared" si="5"/>
        <v>Tinggi</v>
      </c>
    </row>
    <row r="124" spans="1:8" x14ac:dyDescent="0.25">
      <c r="A124" s="1">
        <v>2826</v>
      </c>
      <c r="B124" s="1" t="s">
        <v>3</v>
      </c>
      <c r="C124" s="1">
        <v>0</v>
      </c>
      <c r="D124" s="1">
        <v>338.65995099999998</v>
      </c>
      <c r="E124" s="1" t="s">
        <v>8</v>
      </c>
      <c r="F124" s="109"/>
      <c r="G124" s="48">
        <f t="shared" si="6"/>
        <v>5.151270112407404E-3</v>
      </c>
      <c r="H124" s="1" t="str">
        <f t="shared" si="5"/>
        <v>Tinggi</v>
      </c>
    </row>
    <row r="125" spans="1:8" x14ac:dyDescent="0.25">
      <c r="A125" s="1">
        <v>2827</v>
      </c>
      <c r="B125" s="1" t="s">
        <v>3</v>
      </c>
      <c r="C125" s="1">
        <v>0</v>
      </c>
      <c r="D125" s="1">
        <v>68.611528000000007</v>
      </c>
      <c r="E125" s="1" t="s">
        <v>8</v>
      </c>
      <c r="F125" s="109"/>
      <c r="G125" s="48">
        <f t="shared" si="6"/>
        <v>1.0436324475609571E-3</v>
      </c>
      <c r="H125" s="1" t="str">
        <f t="shared" si="5"/>
        <v>Sedang</v>
      </c>
    </row>
    <row r="126" spans="1:8" x14ac:dyDescent="0.25">
      <c r="A126" s="1">
        <v>2828</v>
      </c>
      <c r="B126" s="1" t="s">
        <v>3</v>
      </c>
      <c r="C126" s="1">
        <v>0</v>
      </c>
      <c r="D126" s="1">
        <v>137.235658</v>
      </c>
      <c r="E126" s="1" t="s">
        <v>8</v>
      </c>
      <c r="F126" s="109"/>
      <c r="G126" s="48">
        <f t="shared" si="6"/>
        <v>2.0874565809287679E-3</v>
      </c>
      <c r="H126" s="1" t="str">
        <f t="shared" si="5"/>
        <v>Tinggi</v>
      </c>
    </row>
    <row r="127" spans="1:8" x14ac:dyDescent="0.25">
      <c r="A127" s="1">
        <v>2829</v>
      </c>
      <c r="B127" s="1" t="s">
        <v>3</v>
      </c>
      <c r="C127" s="1">
        <v>0</v>
      </c>
      <c r="D127" s="1">
        <v>103.559935</v>
      </c>
      <c r="E127" s="1" t="s">
        <v>8</v>
      </c>
      <c r="F127" s="109"/>
      <c r="G127" s="48">
        <f t="shared" si="6"/>
        <v>1.5752237500570403E-3</v>
      </c>
      <c r="H127" s="1" t="str">
        <f t="shared" si="5"/>
        <v>Tinggi</v>
      </c>
    </row>
    <row r="128" spans="1:8" x14ac:dyDescent="0.25">
      <c r="A128" s="1">
        <v>2833</v>
      </c>
      <c r="B128" s="1" t="s">
        <v>3</v>
      </c>
      <c r="C128" s="1">
        <v>0</v>
      </c>
      <c r="D128" s="1">
        <v>113.55029399999999</v>
      </c>
      <c r="E128" s="1" t="s">
        <v>8</v>
      </c>
      <c r="F128" s="93">
        <v>23677</v>
      </c>
      <c r="G128" s="48">
        <f>D128/F$128</f>
        <v>4.7958058031000545E-3</v>
      </c>
      <c r="H128" s="1" t="str">
        <f t="shared" si="5"/>
        <v>Tinggi</v>
      </c>
    </row>
    <row r="129" spans="1:8" x14ac:dyDescent="0.25">
      <c r="A129" s="1">
        <v>2834</v>
      </c>
      <c r="B129" s="1" t="s">
        <v>3</v>
      </c>
      <c r="C129" s="1">
        <v>0</v>
      </c>
      <c r="D129" s="1">
        <v>253.770949</v>
      </c>
      <c r="E129" s="1" t="s">
        <v>8</v>
      </c>
      <c r="F129" s="93"/>
      <c r="G129" s="48">
        <f t="shared" ref="G129:G192" si="7">D129/F$128</f>
        <v>1.0718036448874434E-2</v>
      </c>
      <c r="H129" s="1" t="str">
        <f t="shared" si="5"/>
        <v>Tinggi</v>
      </c>
    </row>
    <row r="130" spans="1:8" x14ac:dyDescent="0.25">
      <c r="A130" s="1">
        <v>2835</v>
      </c>
      <c r="B130" s="1" t="s">
        <v>3</v>
      </c>
      <c r="C130" s="1">
        <v>0</v>
      </c>
      <c r="D130" s="1">
        <v>124.681029</v>
      </c>
      <c r="E130" s="1" t="s">
        <v>8</v>
      </c>
      <c r="F130" s="93"/>
      <c r="G130" s="48">
        <f t="shared" si="7"/>
        <v>5.2659132913798201E-3</v>
      </c>
      <c r="H130" s="1" t="str">
        <f t="shared" si="5"/>
        <v>Tinggi</v>
      </c>
    </row>
    <row r="131" spans="1:8" x14ac:dyDescent="0.25">
      <c r="A131" s="1">
        <v>2836</v>
      </c>
      <c r="B131" s="1" t="s">
        <v>3</v>
      </c>
      <c r="C131" s="1">
        <v>0</v>
      </c>
      <c r="D131" s="1">
        <v>127.80874799999999</v>
      </c>
      <c r="E131" s="1" t="s">
        <v>8</v>
      </c>
      <c r="F131" s="93"/>
      <c r="G131" s="48">
        <f t="shared" si="7"/>
        <v>5.3980127549942978E-3</v>
      </c>
      <c r="H131" s="1" t="str">
        <f t="shared" si="5"/>
        <v>Tinggi</v>
      </c>
    </row>
    <row r="132" spans="1:8" x14ac:dyDescent="0.25">
      <c r="A132" s="1">
        <v>2839</v>
      </c>
      <c r="B132" s="1" t="s">
        <v>3</v>
      </c>
      <c r="C132" s="1">
        <v>0</v>
      </c>
      <c r="D132" s="1">
        <v>110.423188</v>
      </c>
      <c r="E132" s="1" t="s">
        <v>8</v>
      </c>
      <c r="F132" s="93"/>
      <c r="G132" s="48">
        <f t="shared" si="7"/>
        <v>4.6637322295898969E-3</v>
      </c>
      <c r="H132" s="1" t="str">
        <f t="shared" si="5"/>
        <v>Tinggi</v>
      </c>
    </row>
    <row r="133" spans="1:8" x14ac:dyDescent="0.25">
      <c r="A133" s="1">
        <v>2840</v>
      </c>
      <c r="B133" s="1" t="s">
        <v>3</v>
      </c>
      <c r="C133" s="1">
        <v>0</v>
      </c>
      <c r="D133" s="1">
        <v>124.45036399999999</v>
      </c>
      <c r="E133" s="1" t="s">
        <v>8</v>
      </c>
      <c r="F133" s="93"/>
      <c r="G133" s="48">
        <f t="shared" si="7"/>
        <v>5.2561711365460145E-3</v>
      </c>
      <c r="H133" s="1" t="str">
        <f t="shared" si="5"/>
        <v>Tinggi</v>
      </c>
    </row>
    <row r="134" spans="1:8" x14ac:dyDescent="0.25">
      <c r="A134" s="1">
        <v>2841</v>
      </c>
      <c r="B134" s="1" t="s">
        <v>3</v>
      </c>
      <c r="C134" s="1">
        <v>0</v>
      </c>
      <c r="D134" s="1">
        <v>132.76923199999999</v>
      </c>
      <c r="E134" s="1" t="s">
        <v>8</v>
      </c>
      <c r="F134" s="93"/>
      <c r="G134" s="48">
        <f t="shared" si="7"/>
        <v>5.6075191958440676E-3</v>
      </c>
      <c r="H134" s="1" t="str">
        <f t="shared" si="5"/>
        <v>Tinggi</v>
      </c>
    </row>
    <row r="135" spans="1:8" x14ac:dyDescent="0.25">
      <c r="A135" s="1">
        <v>2842</v>
      </c>
      <c r="B135" s="1" t="s">
        <v>3</v>
      </c>
      <c r="C135" s="1">
        <v>0</v>
      </c>
      <c r="D135" s="1">
        <v>60.000523000000001</v>
      </c>
      <c r="E135" s="1" t="s">
        <v>8</v>
      </c>
      <c r="F135" s="93"/>
      <c r="G135" s="48">
        <f t="shared" si="7"/>
        <v>2.5341269164167756E-3</v>
      </c>
      <c r="H135" s="1" t="str">
        <f t="shared" si="5"/>
        <v>Tinggi</v>
      </c>
    </row>
    <row r="136" spans="1:8" x14ac:dyDescent="0.25">
      <c r="A136" s="1">
        <v>2843</v>
      </c>
      <c r="B136" s="1" t="s">
        <v>3</v>
      </c>
      <c r="C136" s="1">
        <v>0</v>
      </c>
      <c r="D136" s="1">
        <v>335.87516799999997</v>
      </c>
      <c r="E136" s="1" t="s">
        <v>8</v>
      </c>
      <c r="F136" s="93"/>
      <c r="G136" s="48">
        <f t="shared" si="7"/>
        <v>1.4185714744266586E-2</v>
      </c>
      <c r="H136" s="1" t="str">
        <f t="shared" si="5"/>
        <v>Tinggi</v>
      </c>
    </row>
    <row r="137" spans="1:8" x14ac:dyDescent="0.25">
      <c r="A137" s="1">
        <v>2844</v>
      </c>
      <c r="B137" s="1" t="s">
        <v>3</v>
      </c>
      <c r="C137" s="1">
        <v>0</v>
      </c>
      <c r="D137" s="1">
        <v>186.18708799999999</v>
      </c>
      <c r="E137" s="1" t="s">
        <v>8</v>
      </c>
      <c r="F137" s="93"/>
      <c r="G137" s="48">
        <f t="shared" si="7"/>
        <v>7.8636266418887525E-3</v>
      </c>
      <c r="H137" s="1" t="str">
        <f t="shared" si="5"/>
        <v>Tinggi</v>
      </c>
    </row>
    <row r="138" spans="1:8" x14ac:dyDescent="0.25">
      <c r="A138" s="1">
        <v>2845</v>
      </c>
      <c r="B138" s="1" t="s">
        <v>3</v>
      </c>
      <c r="C138" s="1">
        <v>0</v>
      </c>
      <c r="D138" s="1">
        <v>77.689728000000002</v>
      </c>
      <c r="E138" s="1" t="s">
        <v>8</v>
      </c>
      <c r="F138" s="93"/>
      <c r="G138" s="48">
        <f t="shared" si="7"/>
        <v>3.2812319128267941E-3</v>
      </c>
      <c r="H138" s="1" t="str">
        <f t="shared" si="5"/>
        <v>Tinggi</v>
      </c>
    </row>
    <row r="139" spans="1:8" x14ac:dyDescent="0.25">
      <c r="A139" s="1">
        <v>2847</v>
      </c>
      <c r="B139" s="1" t="s">
        <v>3</v>
      </c>
      <c r="C139" s="1">
        <v>0</v>
      </c>
      <c r="D139" s="1">
        <v>57.88402</v>
      </c>
      <c r="E139" s="1" t="s">
        <v>8</v>
      </c>
      <c r="F139" s="93"/>
      <c r="G139" s="48">
        <f t="shared" si="7"/>
        <v>2.4447362419225409E-3</v>
      </c>
      <c r="H139" s="1" t="str">
        <f t="shared" ref="H139:H202" si="8">IF(G139&gt;0.0014,"Tinggi",IF(AND(G139&gt;0.0007,G139&lt;0.0013),"Sedang",IF(AND(G139&gt;0,G139&lt;0.0006),"Rendah","Rendah")))</f>
        <v>Tinggi</v>
      </c>
    </row>
    <row r="140" spans="1:8" x14ac:dyDescent="0.25">
      <c r="A140" s="1">
        <v>2848</v>
      </c>
      <c r="B140" s="1" t="s">
        <v>3</v>
      </c>
      <c r="C140" s="1">
        <v>0</v>
      </c>
      <c r="D140" s="1">
        <v>210.65230299999999</v>
      </c>
      <c r="E140" s="1" t="s">
        <v>8</v>
      </c>
      <c r="F140" s="93"/>
      <c r="G140" s="48">
        <f t="shared" si="7"/>
        <v>8.8969169658318203E-3</v>
      </c>
      <c r="H140" s="1" t="str">
        <f t="shared" si="8"/>
        <v>Tinggi</v>
      </c>
    </row>
    <row r="141" spans="1:8" x14ac:dyDescent="0.25">
      <c r="A141" s="1">
        <v>2849</v>
      </c>
      <c r="B141" s="1" t="s">
        <v>3</v>
      </c>
      <c r="C141" s="1">
        <v>0</v>
      </c>
      <c r="D141" s="1">
        <v>178.53838300000001</v>
      </c>
      <c r="E141" s="1" t="s">
        <v>8</v>
      </c>
      <c r="F141" s="93"/>
      <c r="G141" s="48">
        <f t="shared" si="7"/>
        <v>7.5405829708155596E-3</v>
      </c>
      <c r="H141" s="1" t="str">
        <f t="shared" si="8"/>
        <v>Tinggi</v>
      </c>
    </row>
    <row r="142" spans="1:8" x14ac:dyDescent="0.25">
      <c r="A142" s="1">
        <v>2850</v>
      </c>
      <c r="B142" s="1" t="s">
        <v>3</v>
      </c>
      <c r="C142" s="1">
        <v>0</v>
      </c>
      <c r="D142" s="1">
        <v>306.17176999999998</v>
      </c>
      <c r="E142" s="1" t="s">
        <v>8</v>
      </c>
      <c r="F142" s="93"/>
      <c r="G142" s="48">
        <f t="shared" si="7"/>
        <v>1.2931189339865692E-2</v>
      </c>
      <c r="H142" s="1" t="str">
        <f t="shared" si="8"/>
        <v>Tinggi</v>
      </c>
    </row>
    <row r="143" spans="1:8" x14ac:dyDescent="0.25">
      <c r="A143" s="43">
        <v>2851</v>
      </c>
      <c r="B143" s="1" t="s">
        <v>3</v>
      </c>
      <c r="C143" s="1">
        <v>0</v>
      </c>
      <c r="D143" s="1">
        <v>102.352355</v>
      </c>
      <c r="E143" s="1" t="s">
        <v>8</v>
      </c>
      <c r="F143" s="93"/>
      <c r="G143" s="48">
        <f t="shared" si="7"/>
        <v>4.322859948473202E-3</v>
      </c>
      <c r="H143" s="1" t="str">
        <f t="shared" si="8"/>
        <v>Tinggi</v>
      </c>
    </row>
    <row r="144" spans="1:8" x14ac:dyDescent="0.25">
      <c r="A144" s="1">
        <v>2852</v>
      </c>
      <c r="B144" s="1" t="s">
        <v>3</v>
      </c>
      <c r="C144" s="1">
        <v>0</v>
      </c>
      <c r="D144" s="1">
        <v>119.875912</v>
      </c>
      <c r="E144" s="1" t="s">
        <v>8</v>
      </c>
      <c r="F144" s="93"/>
      <c r="G144" s="48">
        <f t="shared" si="7"/>
        <v>5.0629687882755414E-3</v>
      </c>
      <c r="H144" s="1" t="str">
        <f t="shared" si="8"/>
        <v>Tinggi</v>
      </c>
    </row>
    <row r="145" spans="1:8" x14ac:dyDescent="0.25">
      <c r="A145" s="1">
        <v>2853</v>
      </c>
      <c r="B145" s="1" t="s">
        <v>3</v>
      </c>
      <c r="C145" s="1">
        <v>0</v>
      </c>
      <c r="D145" s="1">
        <v>184.74919299999999</v>
      </c>
      <c r="E145" s="1" t="s">
        <v>8</v>
      </c>
      <c r="F145" s="93"/>
      <c r="G145" s="48">
        <f t="shared" si="7"/>
        <v>7.802897030873843E-3</v>
      </c>
      <c r="H145" s="1" t="str">
        <f t="shared" si="8"/>
        <v>Tinggi</v>
      </c>
    </row>
    <row r="146" spans="1:8" x14ac:dyDescent="0.25">
      <c r="A146" s="1">
        <v>2854</v>
      </c>
      <c r="B146" s="1" t="s">
        <v>3</v>
      </c>
      <c r="C146" s="1">
        <v>0</v>
      </c>
      <c r="D146" s="1">
        <v>136.867783</v>
      </c>
      <c r="E146" s="1" t="s">
        <v>8</v>
      </c>
      <c r="F146" s="93"/>
      <c r="G146" s="48">
        <f t="shared" si="7"/>
        <v>5.7806218270895805E-3</v>
      </c>
      <c r="H146" s="1" t="str">
        <f t="shared" si="8"/>
        <v>Tinggi</v>
      </c>
    </row>
    <row r="147" spans="1:8" x14ac:dyDescent="0.25">
      <c r="A147" s="1">
        <v>2855</v>
      </c>
      <c r="B147" s="1" t="s">
        <v>3</v>
      </c>
      <c r="C147" s="1">
        <v>0</v>
      </c>
      <c r="D147" s="1">
        <v>317.13405599999999</v>
      </c>
      <c r="E147" s="1" t="s">
        <v>8</v>
      </c>
      <c r="F147" s="93"/>
      <c r="G147" s="48">
        <f t="shared" si="7"/>
        <v>1.3394182371077416E-2</v>
      </c>
      <c r="H147" s="1" t="str">
        <f t="shared" si="8"/>
        <v>Tinggi</v>
      </c>
    </row>
    <row r="148" spans="1:8" x14ac:dyDescent="0.25">
      <c r="A148" s="1">
        <v>2856</v>
      </c>
      <c r="B148" s="1" t="s">
        <v>3</v>
      </c>
      <c r="C148" s="1">
        <v>0</v>
      </c>
      <c r="D148" s="1">
        <v>85.239375999999993</v>
      </c>
      <c r="E148" s="1" t="s">
        <v>8</v>
      </c>
      <c r="F148" s="93"/>
      <c r="G148" s="48">
        <f t="shared" si="7"/>
        <v>3.6000919035350759E-3</v>
      </c>
      <c r="H148" s="1" t="str">
        <f t="shared" si="8"/>
        <v>Tinggi</v>
      </c>
    </row>
    <row r="149" spans="1:8" x14ac:dyDescent="0.25">
      <c r="A149" s="1">
        <v>2857</v>
      </c>
      <c r="B149" s="1" t="s">
        <v>3</v>
      </c>
      <c r="C149" s="1">
        <v>0</v>
      </c>
      <c r="D149" s="1">
        <v>200.74621200000001</v>
      </c>
      <c r="E149" s="1" t="s">
        <v>8</v>
      </c>
      <c r="F149" s="93"/>
      <c r="G149" s="48">
        <f t="shared" si="7"/>
        <v>8.4785324154242527E-3</v>
      </c>
      <c r="H149" s="1" t="str">
        <f t="shared" si="8"/>
        <v>Tinggi</v>
      </c>
    </row>
    <row r="150" spans="1:8" x14ac:dyDescent="0.25">
      <c r="A150" s="1">
        <v>2858</v>
      </c>
      <c r="B150" s="1" t="s">
        <v>3</v>
      </c>
      <c r="C150" s="1">
        <v>0</v>
      </c>
      <c r="D150" s="1">
        <v>249.13999200000001</v>
      </c>
      <c r="E150" s="1" t="s">
        <v>8</v>
      </c>
      <c r="F150" s="93"/>
      <c r="G150" s="48">
        <f t="shared" si="7"/>
        <v>1.0522447607382692E-2</v>
      </c>
      <c r="H150" s="1" t="str">
        <f t="shared" si="8"/>
        <v>Tinggi</v>
      </c>
    </row>
    <row r="151" spans="1:8" x14ac:dyDescent="0.25">
      <c r="A151" s="1">
        <v>2859</v>
      </c>
      <c r="B151" s="1" t="s">
        <v>3</v>
      </c>
      <c r="C151" s="1">
        <v>0</v>
      </c>
      <c r="D151" s="1">
        <v>141.98065800000001</v>
      </c>
      <c r="E151" s="1" t="s">
        <v>8</v>
      </c>
      <c r="F151" s="93"/>
      <c r="G151" s="48">
        <f t="shared" si="7"/>
        <v>5.9965645140853995E-3</v>
      </c>
      <c r="H151" s="1" t="str">
        <f t="shared" si="8"/>
        <v>Tinggi</v>
      </c>
    </row>
    <row r="152" spans="1:8" x14ac:dyDescent="0.25">
      <c r="A152" s="1">
        <v>2860</v>
      </c>
      <c r="B152" s="1" t="s">
        <v>3</v>
      </c>
      <c r="C152" s="1">
        <v>0</v>
      </c>
      <c r="D152" s="1">
        <v>150.41148999999999</v>
      </c>
      <c r="E152" s="1" t="s">
        <v>8</v>
      </c>
      <c r="F152" s="93"/>
      <c r="G152" s="48">
        <f t="shared" si="7"/>
        <v>6.3526413819318317E-3</v>
      </c>
      <c r="H152" s="1" t="str">
        <f t="shared" si="8"/>
        <v>Tinggi</v>
      </c>
    </row>
    <row r="153" spans="1:8" x14ac:dyDescent="0.25">
      <c r="A153" s="1">
        <v>2861</v>
      </c>
      <c r="B153" s="1" t="s">
        <v>3</v>
      </c>
      <c r="C153" s="1">
        <v>0</v>
      </c>
      <c r="D153" s="1">
        <v>298.17592999999999</v>
      </c>
      <c r="E153" s="1" t="s">
        <v>8</v>
      </c>
      <c r="F153" s="93"/>
      <c r="G153" s="48">
        <f t="shared" si="7"/>
        <v>1.2593484394137771E-2</v>
      </c>
      <c r="H153" s="1" t="str">
        <f t="shared" si="8"/>
        <v>Tinggi</v>
      </c>
    </row>
    <row r="154" spans="1:8" x14ac:dyDescent="0.25">
      <c r="A154" s="1">
        <v>2862</v>
      </c>
      <c r="B154" s="1" t="s">
        <v>3</v>
      </c>
      <c r="C154" s="1">
        <v>0</v>
      </c>
      <c r="D154" s="1">
        <v>308.55026400000003</v>
      </c>
      <c r="E154" s="1" t="s">
        <v>8</v>
      </c>
      <c r="F154" s="93"/>
      <c r="G154" s="48">
        <f t="shared" si="7"/>
        <v>1.3031645225324155E-2</v>
      </c>
      <c r="H154" s="1" t="str">
        <f t="shared" si="8"/>
        <v>Tinggi</v>
      </c>
    </row>
    <row r="155" spans="1:8" x14ac:dyDescent="0.25">
      <c r="A155" s="1">
        <v>2863</v>
      </c>
      <c r="B155" s="1" t="s">
        <v>3</v>
      </c>
      <c r="C155" s="1">
        <v>0</v>
      </c>
      <c r="D155" s="1">
        <v>506.443175</v>
      </c>
      <c r="E155" s="1" t="s">
        <v>8</v>
      </c>
      <c r="F155" s="93"/>
      <c r="G155" s="48">
        <f t="shared" si="7"/>
        <v>2.1389668243443002E-2</v>
      </c>
      <c r="H155" s="1" t="str">
        <f t="shared" si="8"/>
        <v>Tinggi</v>
      </c>
    </row>
    <row r="156" spans="1:8" x14ac:dyDescent="0.25">
      <c r="A156" s="1">
        <v>2864</v>
      </c>
      <c r="B156" s="1" t="s">
        <v>3</v>
      </c>
      <c r="C156" s="1">
        <v>0</v>
      </c>
      <c r="D156" s="1">
        <v>198.338403</v>
      </c>
      <c r="E156" s="1" t="s">
        <v>8</v>
      </c>
      <c r="F156" s="93"/>
      <c r="G156" s="48">
        <f t="shared" si="7"/>
        <v>8.3768384085821691E-3</v>
      </c>
      <c r="H156" s="1" t="str">
        <f t="shared" si="8"/>
        <v>Tinggi</v>
      </c>
    </row>
    <row r="157" spans="1:8" x14ac:dyDescent="0.25">
      <c r="A157" s="1">
        <v>2865</v>
      </c>
      <c r="B157" s="1" t="s">
        <v>3</v>
      </c>
      <c r="C157" s="1">
        <v>0</v>
      </c>
      <c r="D157" s="1">
        <v>282.56870500000002</v>
      </c>
      <c r="E157" s="1" t="s">
        <v>8</v>
      </c>
      <c r="F157" s="93"/>
      <c r="G157" s="48">
        <f t="shared" si="7"/>
        <v>1.1934311990539343E-2</v>
      </c>
      <c r="H157" s="1" t="str">
        <f t="shared" si="8"/>
        <v>Tinggi</v>
      </c>
    </row>
    <row r="158" spans="1:8" x14ac:dyDescent="0.25">
      <c r="A158" s="1">
        <v>2866</v>
      </c>
      <c r="B158" s="1" t="s">
        <v>3</v>
      </c>
      <c r="C158" s="1">
        <v>0</v>
      </c>
      <c r="D158" s="1">
        <v>272.66580800000003</v>
      </c>
      <c r="E158" s="1" t="s">
        <v>8</v>
      </c>
      <c r="F158" s="93"/>
      <c r="G158" s="48">
        <f t="shared" si="7"/>
        <v>1.1516062338978757E-2</v>
      </c>
      <c r="H158" s="1" t="str">
        <f t="shared" si="8"/>
        <v>Tinggi</v>
      </c>
    </row>
    <row r="159" spans="1:8" x14ac:dyDescent="0.25">
      <c r="A159" s="1">
        <v>2867</v>
      </c>
      <c r="B159" s="1" t="s">
        <v>3</v>
      </c>
      <c r="C159" s="1">
        <v>0</v>
      </c>
      <c r="D159" s="1">
        <v>197.21876599999999</v>
      </c>
      <c r="E159" s="1" t="s">
        <v>8</v>
      </c>
      <c r="F159" s="93"/>
      <c r="G159" s="48">
        <f t="shared" si="7"/>
        <v>8.3295504498036056E-3</v>
      </c>
      <c r="H159" s="1" t="str">
        <f t="shared" si="8"/>
        <v>Tinggi</v>
      </c>
    </row>
    <row r="160" spans="1:8" x14ac:dyDescent="0.25">
      <c r="A160" s="1">
        <v>2868</v>
      </c>
      <c r="B160" s="1" t="s">
        <v>3</v>
      </c>
      <c r="C160" s="1">
        <v>0</v>
      </c>
      <c r="D160" s="1">
        <v>158.15303800000001</v>
      </c>
      <c r="E160" s="1" t="s">
        <v>8</v>
      </c>
      <c r="F160" s="93"/>
      <c r="G160" s="48">
        <f t="shared" si="7"/>
        <v>6.6796062845799727E-3</v>
      </c>
      <c r="H160" s="1" t="str">
        <f t="shared" si="8"/>
        <v>Tinggi</v>
      </c>
    </row>
    <row r="161" spans="1:8" x14ac:dyDescent="0.25">
      <c r="A161" s="1">
        <v>2869</v>
      </c>
      <c r="B161" s="1" t="s">
        <v>3</v>
      </c>
      <c r="C161" s="1">
        <v>0</v>
      </c>
      <c r="D161" s="1">
        <v>166.201819</v>
      </c>
      <c r="E161" s="1" t="s">
        <v>8</v>
      </c>
      <c r="F161" s="93"/>
      <c r="G161" s="48">
        <f t="shared" si="7"/>
        <v>7.0195471977024118E-3</v>
      </c>
      <c r="H161" s="1" t="str">
        <f t="shared" si="8"/>
        <v>Tinggi</v>
      </c>
    </row>
    <row r="162" spans="1:8" x14ac:dyDescent="0.25">
      <c r="A162" s="1">
        <v>2870</v>
      </c>
      <c r="B162" s="1" t="s">
        <v>3</v>
      </c>
      <c r="C162" s="1">
        <v>0</v>
      </c>
      <c r="D162" s="1">
        <v>124.288303</v>
      </c>
      <c r="E162" s="1" t="s">
        <v>8</v>
      </c>
      <c r="F162" s="93"/>
      <c r="G162" s="48">
        <f t="shared" si="7"/>
        <v>5.2493264771719386E-3</v>
      </c>
      <c r="H162" s="1" t="str">
        <f t="shared" si="8"/>
        <v>Tinggi</v>
      </c>
    </row>
    <row r="163" spans="1:8" x14ac:dyDescent="0.25">
      <c r="A163" s="1">
        <v>2871</v>
      </c>
      <c r="B163" s="1" t="s">
        <v>3</v>
      </c>
      <c r="C163" s="1">
        <v>0</v>
      </c>
      <c r="D163" s="1">
        <v>101.272884</v>
      </c>
      <c r="E163" s="1" t="s">
        <v>8</v>
      </c>
      <c r="F163" s="93"/>
      <c r="G163" s="48">
        <f t="shared" si="7"/>
        <v>4.2772684039363096E-3</v>
      </c>
      <c r="H163" s="1" t="str">
        <f t="shared" si="8"/>
        <v>Tinggi</v>
      </c>
    </row>
    <row r="164" spans="1:8" x14ac:dyDescent="0.25">
      <c r="A164" s="1">
        <v>2872</v>
      </c>
      <c r="B164" s="1" t="s">
        <v>3</v>
      </c>
      <c r="C164" s="1">
        <v>0</v>
      </c>
      <c r="D164" s="1">
        <v>100.532585</v>
      </c>
      <c r="E164" s="1" t="s">
        <v>8</v>
      </c>
      <c r="F164" s="93"/>
      <c r="G164" s="48">
        <f t="shared" si="7"/>
        <v>4.2460018161084596E-3</v>
      </c>
      <c r="H164" s="1" t="str">
        <f t="shared" si="8"/>
        <v>Tinggi</v>
      </c>
    </row>
    <row r="165" spans="1:8" x14ac:dyDescent="0.25">
      <c r="A165" s="1">
        <v>2873</v>
      </c>
      <c r="B165" s="1" t="s">
        <v>3</v>
      </c>
      <c r="C165" s="1">
        <v>0</v>
      </c>
      <c r="D165" s="1">
        <v>166.397132</v>
      </c>
      <c r="E165" s="1" t="s">
        <v>8</v>
      </c>
      <c r="F165" s="93"/>
      <c r="G165" s="48">
        <f t="shared" si="7"/>
        <v>7.0277962579718715E-3</v>
      </c>
      <c r="H165" s="1" t="str">
        <f t="shared" si="8"/>
        <v>Tinggi</v>
      </c>
    </row>
    <row r="166" spans="1:8" x14ac:dyDescent="0.25">
      <c r="A166" s="1">
        <v>2874</v>
      </c>
      <c r="B166" s="1" t="s">
        <v>3</v>
      </c>
      <c r="C166" s="1">
        <v>0</v>
      </c>
      <c r="D166" s="1">
        <v>154.95557700000001</v>
      </c>
      <c r="E166" s="1" t="s">
        <v>8</v>
      </c>
      <c r="F166" s="93"/>
      <c r="G166" s="48">
        <f t="shared" si="7"/>
        <v>6.5445612619842043E-3</v>
      </c>
      <c r="H166" s="1" t="str">
        <f t="shared" si="8"/>
        <v>Tinggi</v>
      </c>
    </row>
    <row r="167" spans="1:8" x14ac:dyDescent="0.25">
      <c r="A167" s="1">
        <v>2875</v>
      </c>
      <c r="B167" s="1" t="s">
        <v>3</v>
      </c>
      <c r="C167" s="1">
        <v>0</v>
      </c>
      <c r="D167" s="1">
        <v>311.81387999999998</v>
      </c>
      <c r="E167" s="1" t="s">
        <v>8</v>
      </c>
      <c r="F167" s="93"/>
      <c r="G167" s="48">
        <f t="shared" si="7"/>
        <v>1.316948430966761E-2</v>
      </c>
      <c r="H167" s="1" t="str">
        <f t="shared" si="8"/>
        <v>Tinggi</v>
      </c>
    </row>
    <row r="168" spans="1:8" x14ac:dyDescent="0.25">
      <c r="A168" s="1">
        <v>2876</v>
      </c>
      <c r="B168" s="1" t="s">
        <v>3</v>
      </c>
      <c r="C168" s="1">
        <v>0</v>
      </c>
      <c r="D168" s="1">
        <v>483.20724200000001</v>
      </c>
      <c r="E168" s="1" t="s">
        <v>8</v>
      </c>
      <c r="F168" s="93"/>
      <c r="G168" s="48">
        <f t="shared" si="7"/>
        <v>2.0408296743675298E-2</v>
      </c>
      <c r="H168" s="1" t="str">
        <f t="shared" si="8"/>
        <v>Tinggi</v>
      </c>
    </row>
    <row r="169" spans="1:8" x14ac:dyDescent="0.25">
      <c r="A169" s="43">
        <v>2877</v>
      </c>
      <c r="B169" s="1" t="s">
        <v>3</v>
      </c>
      <c r="C169" s="1">
        <v>0</v>
      </c>
      <c r="D169" s="1">
        <v>73.784170000000003</v>
      </c>
      <c r="E169" s="1" t="s">
        <v>8</v>
      </c>
      <c r="F169" s="93"/>
      <c r="G169" s="48">
        <f t="shared" si="7"/>
        <v>3.1162803564640791E-3</v>
      </c>
      <c r="H169" s="1" t="str">
        <f t="shared" si="8"/>
        <v>Tinggi</v>
      </c>
    </row>
    <row r="170" spans="1:8" x14ac:dyDescent="0.25">
      <c r="A170" s="1">
        <v>2878</v>
      </c>
      <c r="B170" s="1" t="s">
        <v>3</v>
      </c>
      <c r="C170" s="1">
        <v>0</v>
      </c>
      <c r="D170" s="1">
        <v>205.069085</v>
      </c>
      <c r="E170" s="1" t="s">
        <v>8</v>
      </c>
      <c r="F170" s="93"/>
      <c r="G170" s="48">
        <f t="shared" si="7"/>
        <v>8.6611093043882249E-3</v>
      </c>
      <c r="H170" s="1" t="str">
        <f t="shared" si="8"/>
        <v>Tinggi</v>
      </c>
    </row>
    <row r="171" spans="1:8" x14ac:dyDescent="0.25">
      <c r="A171" s="1">
        <v>2879</v>
      </c>
      <c r="B171" s="1" t="s">
        <v>3</v>
      </c>
      <c r="C171" s="1">
        <v>0</v>
      </c>
      <c r="D171" s="1">
        <v>144.443333</v>
      </c>
      <c r="E171" s="1" t="s">
        <v>8</v>
      </c>
      <c r="F171" s="93"/>
      <c r="G171" s="48">
        <f t="shared" si="7"/>
        <v>6.100575790851881E-3</v>
      </c>
      <c r="H171" s="1" t="str">
        <f t="shared" si="8"/>
        <v>Tinggi</v>
      </c>
    </row>
    <row r="172" spans="1:8" x14ac:dyDescent="0.25">
      <c r="A172" s="1">
        <v>2880</v>
      </c>
      <c r="B172" s="1" t="s">
        <v>3</v>
      </c>
      <c r="C172" s="1">
        <v>0</v>
      </c>
      <c r="D172" s="1">
        <v>151.739215</v>
      </c>
      <c r="E172" s="1" t="s">
        <v>8</v>
      </c>
      <c r="F172" s="93"/>
      <c r="G172" s="48">
        <f t="shared" si="7"/>
        <v>6.4087179541327029E-3</v>
      </c>
      <c r="H172" s="1" t="str">
        <f t="shared" si="8"/>
        <v>Tinggi</v>
      </c>
    </row>
    <row r="173" spans="1:8" x14ac:dyDescent="0.25">
      <c r="A173" s="1">
        <v>2881</v>
      </c>
      <c r="B173" s="1" t="s">
        <v>3</v>
      </c>
      <c r="C173" s="1">
        <v>0</v>
      </c>
      <c r="D173" s="1">
        <v>423.37849299999999</v>
      </c>
      <c r="E173" s="1" t="s">
        <v>8</v>
      </c>
      <c r="F173" s="93"/>
      <c r="G173" s="48">
        <f t="shared" si="7"/>
        <v>1.7881424715969083E-2</v>
      </c>
      <c r="H173" s="1" t="str">
        <f t="shared" si="8"/>
        <v>Tinggi</v>
      </c>
    </row>
    <row r="174" spans="1:8" x14ac:dyDescent="0.25">
      <c r="A174" s="43">
        <v>2882</v>
      </c>
      <c r="B174" s="1" t="s">
        <v>3</v>
      </c>
      <c r="C174" s="1">
        <v>0</v>
      </c>
      <c r="D174" s="1">
        <v>318.448218</v>
      </c>
      <c r="E174" s="1" t="s">
        <v>8</v>
      </c>
      <c r="F174" s="93"/>
      <c r="G174" s="48">
        <f t="shared" si="7"/>
        <v>1.3449686108882038E-2</v>
      </c>
      <c r="H174" s="1" t="str">
        <f t="shared" si="8"/>
        <v>Tinggi</v>
      </c>
    </row>
    <row r="175" spans="1:8" x14ac:dyDescent="0.25">
      <c r="A175" s="43">
        <v>2883</v>
      </c>
      <c r="B175" s="1" t="s">
        <v>3</v>
      </c>
      <c r="C175" s="1">
        <v>0</v>
      </c>
      <c r="D175" s="1">
        <v>260.81831399999999</v>
      </c>
      <c r="E175" s="1" t="s">
        <v>8</v>
      </c>
      <c r="F175" s="93"/>
      <c r="G175" s="48">
        <f t="shared" si="7"/>
        <v>1.1015682476665118E-2</v>
      </c>
      <c r="H175" s="1" t="str">
        <f t="shared" si="8"/>
        <v>Tinggi</v>
      </c>
    </row>
    <row r="176" spans="1:8" x14ac:dyDescent="0.25">
      <c r="A176" s="43">
        <v>2884</v>
      </c>
      <c r="B176" s="1" t="s">
        <v>3</v>
      </c>
      <c r="C176" s="1">
        <v>0</v>
      </c>
      <c r="D176" s="1">
        <v>438.827113</v>
      </c>
      <c r="E176" s="1" t="s">
        <v>8</v>
      </c>
      <c r="F176" s="93"/>
      <c r="G176" s="48">
        <f t="shared" si="7"/>
        <v>1.85338984246315E-2</v>
      </c>
      <c r="H176" s="1" t="str">
        <f t="shared" si="8"/>
        <v>Tinggi</v>
      </c>
    </row>
    <row r="177" spans="1:8" x14ac:dyDescent="0.25">
      <c r="A177" s="43">
        <v>2885</v>
      </c>
      <c r="B177" s="1" t="s">
        <v>3</v>
      </c>
      <c r="C177" s="1">
        <v>0</v>
      </c>
      <c r="D177" s="1">
        <v>336.73202400000002</v>
      </c>
      <c r="E177" s="1" t="s">
        <v>8</v>
      </c>
      <c r="F177" s="93"/>
      <c r="G177" s="48">
        <f t="shared" si="7"/>
        <v>1.4221904126367362E-2</v>
      </c>
      <c r="H177" s="1" t="str">
        <f t="shared" si="8"/>
        <v>Tinggi</v>
      </c>
    </row>
    <row r="178" spans="1:8" x14ac:dyDescent="0.25">
      <c r="A178" s="43">
        <v>2886</v>
      </c>
      <c r="B178" s="1" t="s">
        <v>3</v>
      </c>
      <c r="C178" s="1">
        <v>0</v>
      </c>
      <c r="D178" s="1">
        <v>213.316329</v>
      </c>
      <c r="E178" s="1" t="s">
        <v>8</v>
      </c>
      <c r="F178" s="93"/>
      <c r="G178" s="48">
        <f t="shared" si="7"/>
        <v>9.0094323182835657E-3</v>
      </c>
      <c r="H178" s="1" t="str">
        <f t="shared" si="8"/>
        <v>Tinggi</v>
      </c>
    </row>
    <row r="179" spans="1:8" x14ac:dyDescent="0.25">
      <c r="A179" s="43">
        <v>2887</v>
      </c>
      <c r="B179" s="1" t="s">
        <v>3</v>
      </c>
      <c r="C179" s="1">
        <v>0</v>
      </c>
      <c r="D179" s="1">
        <v>236.285282</v>
      </c>
      <c r="E179" s="1" t="s">
        <v>8</v>
      </c>
      <c r="F179" s="93"/>
      <c r="G179" s="48">
        <f t="shared" si="7"/>
        <v>9.979527896270643E-3</v>
      </c>
      <c r="H179" s="1" t="str">
        <f t="shared" si="8"/>
        <v>Tinggi</v>
      </c>
    </row>
    <row r="180" spans="1:8" x14ac:dyDescent="0.25">
      <c r="A180" s="43">
        <v>2888</v>
      </c>
      <c r="B180" s="1" t="s">
        <v>3</v>
      </c>
      <c r="C180" s="1">
        <v>0</v>
      </c>
      <c r="D180" s="1">
        <v>98.492125000000001</v>
      </c>
      <c r="E180" s="1" t="s">
        <v>8</v>
      </c>
      <c r="F180" s="93"/>
      <c r="G180" s="48">
        <f t="shared" si="7"/>
        <v>4.1598228238374797E-3</v>
      </c>
      <c r="H180" s="1" t="str">
        <f t="shared" si="8"/>
        <v>Tinggi</v>
      </c>
    </row>
    <row r="181" spans="1:8" x14ac:dyDescent="0.25">
      <c r="A181" s="43">
        <v>2889</v>
      </c>
      <c r="B181" s="1" t="s">
        <v>3</v>
      </c>
      <c r="C181" s="1">
        <v>0</v>
      </c>
      <c r="D181" s="1">
        <v>153.33636999999999</v>
      </c>
      <c r="E181" s="1" t="s">
        <v>8</v>
      </c>
      <c r="F181" s="93"/>
      <c r="G181" s="48">
        <f t="shared" si="7"/>
        <v>6.4761739240613249E-3</v>
      </c>
      <c r="H181" s="1" t="str">
        <f t="shared" si="8"/>
        <v>Tinggi</v>
      </c>
    </row>
    <row r="182" spans="1:8" x14ac:dyDescent="0.25">
      <c r="A182" s="43">
        <v>2890</v>
      </c>
      <c r="B182" s="1" t="s">
        <v>3</v>
      </c>
      <c r="C182" s="1">
        <v>0</v>
      </c>
      <c r="D182" s="1">
        <v>146.69686899999999</v>
      </c>
      <c r="E182" s="1" t="s">
        <v>8</v>
      </c>
      <c r="F182" s="93"/>
      <c r="G182" s="48">
        <f t="shared" si="7"/>
        <v>6.195754065126494E-3</v>
      </c>
      <c r="H182" s="1" t="str">
        <f t="shared" si="8"/>
        <v>Tinggi</v>
      </c>
    </row>
    <row r="183" spans="1:8" x14ac:dyDescent="0.25">
      <c r="A183" s="43">
        <v>2891</v>
      </c>
      <c r="B183" s="1" t="s">
        <v>3</v>
      </c>
      <c r="C183" s="1">
        <v>0</v>
      </c>
      <c r="D183" s="1">
        <v>213.13781700000001</v>
      </c>
      <c r="E183" s="1" t="s">
        <v>8</v>
      </c>
      <c r="F183" s="93"/>
      <c r="G183" s="48">
        <f t="shared" si="7"/>
        <v>9.0018928496008784E-3</v>
      </c>
      <c r="H183" s="1" t="str">
        <f t="shared" si="8"/>
        <v>Tinggi</v>
      </c>
    </row>
    <row r="184" spans="1:8" x14ac:dyDescent="0.25">
      <c r="A184" s="43">
        <v>2892</v>
      </c>
      <c r="B184" s="1" t="s">
        <v>3</v>
      </c>
      <c r="C184" s="1">
        <v>0</v>
      </c>
      <c r="D184" s="1">
        <v>641.34137799999996</v>
      </c>
      <c r="E184" s="1" t="s">
        <v>8</v>
      </c>
      <c r="F184" s="93"/>
      <c r="G184" s="48">
        <f t="shared" si="7"/>
        <v>2.7087104700764454E-2</v>
      </c>
      <c r="H184" s="1" t="str">
        <f t="shared" si="8"/>
        <v>Tinggi</v>
      </c>
    </row>
    <row r="185" spans="1:8" x14ac:dyDescent="0.25">
      <c r="A185" s="43">
        <v>2893</v>
      </c>
      <c r="B185" s="1" t="s">
        <v>3</v>
      </c>
      <c r="C185" s="1">
        <v>0</v>
      </c>
      <c r="D185" s="1">
        <v>288.47083900000001</v>
      </c>
      <c r="E185" s="1" t="s">
        <v>8</v>
      </c>
      <c r="F185" s="93"/>
      <c r="G185" s="48">
        <f t="shared" si="7"/>
        <v>1.2183589094902227E-2</v>
      </c>
      <c r="H185" s="1" t="str">
        <f t="shared" si="8"/>
        <v>Tinggi</v>
      </c>
    </row>
    <row r="186" spans="1:8" x14ac:dyDescent="0.25">
      <c r="A186" s="1">
        <v>2897</v>
      </c>
      <c r="B186" s="1" t="s">
        <v>3</v>
      </c>
      <c r="C186" s="1">
        <v>0</v>
      </c>
      <c r="D186" s="1">
        <v>137.813896</v>
      </c>
      <c r="E186" s="1" t="s">
        <v>8</v>
      </c>
      <c r="F186" s="93"/>
      <c r="G186" s="48">
        <f t="shared" si="7"/>
        <v>5.8205809857667778E-3</v>
      </c>
      <c r="H186" s="1" t="str">
        <f t="shared" si="8"/>
        <v>Tinggi</v>
      </c>
    </row>
    <row r="187" spans="1:8" x14ac:dyDescent="0.25">
      <c r="A187" s="1">
        <v>2898</v>
      </c>
      <c r="B187" s="1" t="s">
        <v>3</v>
      </c>
      <c r="C187" s="1">
        <v>0</v>
      </c>
      <c r="D187" s="1">
        <v>235.06020100000001</v>
      </c>
      <c r="E187" s="1" t="s">
        <v>8</v>
      </c>
      <c r="F187" s="93"/>
      <c r="G187" s="48">
        <f t="shared" si="7"/>
        <v>9.927786501668286E-3</v>
      </c>
      <c r="H187" s="1" t="str">
        <f t="shared" si="8"/>
        <v>Tinggi</v>
      </c>
    </row>
    <row r="188" spans="1:8" x14ac:dyDescent="0.25">
      <c r="A188" s="1">
        <v>2899</v>
      </c>
      <c r="B188" s="1" t="s">
        <v>3</v>
      </c>
      <c r="C188" s="1">
        <v>0</v>
      </c>
      <c r="D188" s="1">
        <v>254.32240999999999</v>
      </c>
      <c r="E188" s="1" t="s">
        <v>8</v>
      </c>
      <c r="F188" s="93"/>
      <c r="G188" s="48">
        <f t="shared" si="7"/>
        <v>1.0741327448578789E-2</v>
      </c>
      <c r="H188" s="1" t="str">
        <f t="shared" si="8"/>
        <v>Tinggi</v>
      </c>
    </row>
    <row r="189" spans="1:8" x14ac:dyDescent="0.25">
      <c r="A189" s="1">
        <v>2900</v>
      </c>
      <c r="B189" s="1" t="s">
        <v>3</v>
      </c>
      <c r="C189" s="1">
        <v>0</v>
      </c>
      <c r="D189" s="1">
        <v>83.819595000000007</v>
      </c>
      <c r="E189" s="1" t="s">
        <v>8</v>
      </c>
      <c r="F189" s="93"/>
      <c r="G189" s="48">
        <f t="shared" si="7"/>
        <v>3.5401273387675805E-3</v>
      </c>
      <c r="H189" s="1" t="str">
        <f t="shared" si="8"/>
        <v>Tinggi</v>
      </c>
    </row>
    <row r="190" spans="1:8" x14ac:dyDescent="0.25">
      <c r="A190" s="1">
        <v>2901</v>
      </c>
      <c r="B190" s="1" t="s">
        <v>3</v>
      </c>
      <c r="C190" s="1">
        <v>0</v>
      </c>
      <c r="D190" s="1">
        <v>50.996178</v>
      </c>
      <c r="E190" s="1" t="s">
        <v>8</v>
      </c>
      <c r="F190" s="93"/>
      <c r="G190" s="48">
        <f t="shared" si="7"/>
        <v>2.1538276808717319E-3</v>
      </c>
      <c r="H190" s="1" t="str">
        <f t="shared" si="8"/>
        <v>Tinggi</v>
      </c>
    </row>
    <row r="191" spans="1:8" x14ac:dyDescent="0.25">
      <c r="A191" s="1">
        <v>2902</v>
      </c>
      <c r="B191" s="1" t="s">
        <v>3</v>
      </c>
      <c r="C191" s="1">
        <v>0</v>
      </c>
      <c r="D191" s="1">
        <v>285.712919</v>
      </c>
      <c r="E191" s="1" t="s">
        <v>8</v>
      </c>
      <c r="F191" s="93"/>
      <c r="G191" s="48">
        <f t="shared" si="7"/>
        <v>1.2067108121805972E-2</v>
      </c>
      <c r="H191" s="1" t="str">
        <f t="shared" si="8"/>
        <v>Tinggi</v>
      </c>
    </row>
    <row r="192" spans="1:8" x14ac:dyDescent="0.25">
      <c r="A192" s="1">
        <v>2903</v>
      </c>
      <c r="B192" s="1" t="s">
        <v>3</v>
      </c>
      <c r="C192" s="1">
        <v>0</v>
      </c>
      <c r="D192" s="1">
        <v>171.19489899999999</v>
      </c>
      <c r="E192" s="1" t="s">
        <v>8</v>
      </c>
      <c r="F192" s="93"/>
      <c r="G192" s="48">
        <f t="shared" si="7"/>
        <v>7.2304303332347847E-3</v>
      </c>
      <c r="H192" s="1" t="str">
        <f t="shared" si="8"/>
        <v>Tinggi</v>
      </c>
    </row>
    <row r="193" spans="1:8" x14ac:dyDescent="0.25">
      <c r="A193" s="1">
        <v>2904</v>
      </c>
      <c r="B193" s="1" t="s">
        <v>3</v>
      </c>
      <c r="C193" s="1">
        <v>0</v>
      </c>
      <c r="D193" s="1">
        <v>130.374855</v>
      </c>
      <c r="E193" s="1" t="s">
        <v>8</v>
      </c>
      <c r="F193" s="93"/>
      <c r="G193" s="48">
        <f t="shared" ref="G193:G195" si="9">D193/F$128</f>
        <v>5.5063924906026945E-3</v>
      </c>
      <c r="H193" s="1" t="str">
        <f t="shared" si="8"/>
        <v>Tinggi</v>
      </c>
    </row>
    <row r="194" spans="1:8" x14ac:dyDescent="0.25">
      <c r="A194" s="1">
        <v>2906</v>
      </c>
      <c r="B194" s="1" t="s">
        <v>3</v>
      </c>
      <c r="C194" s="1">
        <v>0</v>
      </c>
      <c r="D194" s="1">
        <v>402.42016000000001</v>
      </c>
      <c r="E194" s="1" t="s">
        <v>8</v>
      </c>
      <c r="F194" s="93"/>
      <c r="G194" s="48">
        <f t="shared" si="9"/>
        <v>1.6996247835452127E-2</v>
      </c>
      <c r="H194" s="1" t="str">
        <f t="shared" si="8"/>
        <v>Tinggi</v>
      </c>
    </row>
    <row r="195" spans="1:8" x14ac:dyDescent="0.25">
      <c r="A195" s="1">
        <v>2907</v>
      </c>
      <c r="B195" s="1" t="s">
        <v>3</v>
      </c>
      <c r="C195" s="1">
        <v>0</v>
      </c>
      <c r="D195" s="1">
        <v>264.60801400000003</v>
      </c>
      <c r="E195" s="1" t="s">
        <v>8</v>
      </c>
      <c r="F195" s="93"/>
      <c r="G195" s="48">
        <f t="shared" si="9"/>
        <v>1.1175740761076152E-2</v>
      </c>
      <c r="H195" s="1" t="str">
        <f t="shared" si="8"/>
        <v>Tinggi</v>
      </c>
    </row>
    <row r="196" spans="1:8" x14ac:dyDescent="0.25">
      <c r="A196" s="1">
        <v>2908</v>
      </c>
      <c r="B196" s="1" t="s">
        <v>3</v>
      </c>
      <c r="C196" s="1">
        <v>0</v>
      </c>
      <c r="D196" s="1">
        <v>200.30597</v>
      </c>
      <c r="E196" s="1" t="s">
        <v>8</v>
      </c>
      <c r="F196" s="110">
        <v>23677</v>
      </c>
      <c r="G196" s="48">
        <f>D196/F$196</f>
        <v>8.4599387591333362E-3</v>
      </c>
      <c r="H196" s="1" t="str">
        <f t="shared" si="8"/>
        <v>Tinggi</v>
      </c>
    </row>
    <row r="197" spans="1:8" x14ac:dyDescent="0.25">
      <c r="A197" s="1">
        <v>2909</v>
      </c>
      <c r="B197" s="1" t="s">
        <v>3</v>
      </c>
      <c r="C197" s="1">
        <v>0</v>
      </c>
      <c r="D197" s="1">
        <v>112.394606</v>
      </c>
      <c r="E197" s="1" t="s">
        <v>8</v>
      </c>
      <c r="F197" s="110"/>
      <c r="G197" s="48">
        <f>D197/F$196</f>
        <v>4.7469952274359082E-3</v>
      </c>
      <c r="H197" s="1" t="str">
        <f t="shared" si="8"/>
        <v>Tinggi</v>
      </c>
    </row>
    <row r="198" spans="1:8" x14ac:dyDescent="0.25">
      <c r="A198" s="43">
        <v>2910</v>
      </c>
      <c r="B198" s="1" t="s">
        <v>3</v>
      </c>
      <c r="C198" s="1">
        <v>0</v>
      </c>
      <c r="D198" s="1">
        <v>333.20449100000002</v>
      </c>
      <c r="E198" s="1" t="s">
        <v>8</v>
      </c>
      <c r="F198" s="101">
        <v>55081</v>
      </c>
      <c r="G198" s="48">
        <f>D198/F$198</f>
        <v>6.0493544234854124E-3</v>
      </c>
      <c r="H198" s="1" t="str">
        <f t="shared" si="8"/>
        <v>Tinggi</v>
      </c>
    </row>
    <row r="199" spans="1:8" x14ac:dyDescent="0.25">
      <c r="A199" s="43">
        <v>2911</v>
      </c>
      <c r="B199" s="1" t="s">
        <v>3</v>
      </c>
      <c r="C199" s="1">
        <v>0</v>
      </c>
      <c r="D199" s="1">
        <v>163.95738399999999</v>
      </c>
      <c r="E199" s="1" t="s">
        <v>8</v>
      </c>
      <c r="F199" s="101"/>
      <c r="G199" s="48">
        <f t="shared" ref="G199:G206" si="10">D199/F$198</f>
        <v>2.9766595377716453E-3</v>
      </c>
      <c r="H199" s="1" t="str">
        <f t="shared" si="8"/>
        <v>Tinggi</v>
      </c>
    </row>
    <row r="200" spans="1:8" x14ac:dyDescent="0.25">
      <c r="A200" s="43">
        <v>2912</v>
      </c>
      <c r="B200" s="1" t="s">
        <v>3</v>
      </c>
      <c r="C200" s="1">
        <v>0</v>
      </c>
      <c r="D200" s="1">
        <v>100.33202199999999</v>
      </c>
      <c r="E200" s="1" t="s">
        <v>8</v>
      </c>
      <c r="F200" s="101"/>
      <c r="G200" s="48">
        <f t="shared" si="10"/>
        <v>1.8215359561373249E-3</v>
      </c>
      <c r="H200" s="1" t="str">
        <f t="shared" si="8"/>
        <v>Tinggi</v>
      </c>
    </row>
    <row r="201" spans="1:8" x14ac:dyDescent="0.25">
      <c r="A201" s="43">
        <v>2913</v>
      </c>
      <c r="B201" s="1" t="s">
        <v>3</v>
      </c>
      <c r="C201" s="1">
        <v>0</v>
      </c>
      <c r="D201" s="1">
        <v>72.279769999999999</v>
      </c>
      <c r="E201" s="1" t="s">
        <v>8</v>
      </c>
      <c r="F201" s="101"/>
      <c r="G201" s="48">
        <f t="shared" si="10"/>
        <v>1.3122450572792795E-3</v>
      </c>
      <c r="H201" s="1" t="str">
        <f t="shared" si="8"/>
        <v>Rendah</v>
      </c>
    </row>
    <row r="202" spans="1:8" x14ac:dyDescent="0.25">
      <c r="A202" s="43">
        <v>2914</v>
      </c>
      <c r="B202" s="1" t="s">
        <v>3</v>
      </c>
      <c r="C202" s="1">
        <v>0</v>
      </c>
      <c r="D202" s="1">
        <v>134.41622100000001</v>
      </c>
      <c r="E202" s="1" t="s">
        <v>8</v>
      </c>
      <c r="F202" s="101"/>
      <c r="G202" s="48">
        <f t="shared" si="10"/>
        <v>2.4403373395544743E-3</v>
      </c>
      <c r="H202" s="1" t="str">
        <f t="shared" si="8"/>
        <v>Tinggi</v>
      </c>
    </row>
    <row r="203" spans="1:8" x14ac:dyDescent="0.25">
      <c r="A203" s="43">
        <v>2915</v>
      </c>
      <c r="B203" s="1" t="s">
        <v>3</v>
      </c>
      <c r="C203" s="1">
        <v>0</v>
      </c>
      <c r="D203" s="1">
        <v>126.282385</v>
      </c>
      <c r="E203" s="1" t="s">
        <v>8</v>
      </c>
      <c r="F203" s="101"/>
      <c r="G203" s="48">
        <f t="shared" si="10"/>
        <v>2.2926668905793287E-3</v>
      </c>
      <c r="H203" s="1" t="str">
        <f t="shared" ref="H203:H266" si="11">IF(G203&gt;0.0014,"Tinggi",IF(AND(G203&gt;0.0007,G203&lt;0.0013),"Sedang",IF(AND(G203&gt;0,G203&lt;0.0006),"Rendah","Rendah")))</f>
        <v>Tinggi</v>
      </c>
    </row>
    <row r="204" spans="1:8" x14ac:dyDescent="0.25">
      <c r="A204" s="43">
        <v>2916</v>
      </c>
      <c r="B204" s="1" t="s">
        <v>3</v>
      </c>
      <c r="C204" s="1">
        <v>0</v>
      </c>
      <c r="D204" s="1">
        <v>507.035414</v>
      </c>
      <c r="E204" s="1" t="s">
        <v>8</v>
      </c>
      <c r="F204" s="101"/>
      <c r="G204" s="48">
        <f t="shared" si="10"/>
        <v>9.2052688585900766E-3</v>
      </c>
      <c r="H204" s="1" t="str">
        <f t="shared" si="11"/>
        <v>Tinggi</v>
      </c>
    </row>
    <row r="205" spans="1:8" x14ac:dyDescent="0.25">
      <c r="A205" s="43">
        <v>2917</v>
      </c>
      <c r="B205" s="1" t="s">
        <v>3</v>
      </c>
      <c r="C205" s="1">
        <v>0</v>
      </c>
      <c r="D205" s="1">
        <v>411.24432999999999</v>
      </c>
      <c r="E205" s="1" t="s">
        <v>8</v>
      </c>
      <c r="F205" s="101"/>
      <c r="G205" s="48">
        <f t="shared" si="10"/>
        <v>7.4661739982934223E-3</v>
      </c>
      <c r="H205" s="1" t="str">
        <f t="shared" si="11"/>
        <v>Tinggi</v>
      </c>
    </row>
    <row r="206" spans="1:8" x14ac:dyDescent="0.25">
      <c r="A206" s="43">
        <v>2918</v>
      </c>
      <c r="B206" s="1" t="s">
        <v>3</v>
      </c>
      <c r="C206" s="1">
        <v>0</v>
      </c>
      <c r="D206" s="1">
        <v>208.782217</v>
      </c>
      <c r="E206" s="1" t="s">
        <v>8</v>
      </c>
      <c r="F206" s="101"/>
      <c r="G206" s="48">
        <f t="shared" si="10"/>
        <v>3.7904579982208021E-3</v>
      </c>
      <c r="H206" s="1" t="str">
        <f t="shared" si="11"/>
        <v>Tinggi</v>
      </c>
    </row>
    <row r="207" spans="1:8" x14ac:dyDescent="0.25">
      <c r="A207" s="43">
        <v>2969</v>
      </c>
      <c r="B207" s="1" t="s">
        <v>3</v>
      </c>
      <c r="C207" s="1">
        <v>0</v>
      </c>
      <c r="D207" s="1">
        <v>444.632158</v>
      </c>
      <c r="E207" s="1" t="s">
        <v>8</v>
      </c>
      <c r="F207" s="62">
        <v>19634</v>
      </c>
      <c r="G207" s="48">
        <f>D207/F$207</f>
        <v>2.2646030253641643E-2</v>
      </c>
      <c r="H207" s="1" t="str">
        <f t="shared" si="11"/>
        <v>Tinggi</v>
      </c>
    </row>
    <row r="208" spans="1:8" x14ac:dyDescent="0.25">
      <c r="A208" s="1">
        <v>2970</v>
      </c>
      <c r="B208" s="1" t="s">
        <v>3</v>
      </c>
      <c r="C208" s="1">
        <v>0</v>
      </c>
      <c r="D208" s="1">
        <v>97.039005000000003</v>
      </c>
      <c r="E208" s="1" t="s">
        <v>8</v>
      </c>
      <c r="F208" s="62"/>
      <c r="G208" s="48">
        <f t="shared" ref="G208:G221" si="12">D208/F$207</f>
        <v>4.9423960986044622E-3</v>
      </c>
      <c r="H208" s="1" t="str">
        <f t="shared" si="11"/>
        <v>Tinggi</v>
      </c>
    </row>
    <row r="209" spans="1:8" x14ac:dyDescent="0.25">
      <c r="A209" s="1">
        <v>2971</v>
      </c>
      <c r="B209" s="1" t="s">
        <v>3</v>
      </c>
      <c r="C209" s="1">
        <v>0</v>
      </c>
      <c r="D209" s="1">
        <v>290.46807100000001</v>
      </c>
      <c r="E209" s="1" t="s">
        <v>8</v>
      </c>
      <c r="F209" s="62"/>
      <c r="G209" s="48">
        <f t="shared" si="12"/>
        <v>1.4794136243251503E-2</v>
      </c>
      <c r="H209" s="1" t="str">
        <f t="shared" si="11"/>
        <v>Tinggi</v>
      </c>
    </row>
    <row r="210" spans="1:8" x14ac:dyDescent="0.25">
      <c r="A210" s="1">
        <v>2973</v>
      </c>
      <c r="B210" s="1" t="s">
        <v>3</v>
      </c>
      <c r="C210" s="1">
        <v>0</v>
      </c>
      <c r="D210" s="1">
        <v>201.69862499999999</v>
      </c>
      <c r="E210" s="1" t="s">
        <v>8</v>
      </c>
      <c r="F210" s="62"/>
      <c r="G210" s="48">
        <f t="shared" si="12"/>
        <v>1.027292579199348E-2</v>
      </c>
      <c r="H210" s="1" t="str">
        <f t="shared" si="11"/>
        <v>Tinggi</v>
      </c>
    </row>
    <row r="211" spans="1:8" x14ac:dyDescent="0.25">
      <c r="A211" s="1">
        <v>2977</v>
      </c>
      <c r="B211" s="1" t="s">
        <v>3</v>
      </c>
      <c r="C211" s="1">
        <v>0</v>
      </c>
      <c r="D211" s="1">
        <v>78.536433000000002</v>
      </c>
      <c r="E211" s="1" t="s">
        <v>8</v>
      </c>
      <c r="F211" s="62"/>
      <c r="G211" s="48">
        <f t="shared" si="12"/>
        <v>4.0000220535805235E-3</v>
      </c>
      <c r="H211" s="1" t="str">
        <f t="shared" si="11"/>
        <v>Tinggi</v>
      </c>
    </row>
    <row r="212" spans="1:8" x14ac:dyDescent="0.25">
      <c r="A212" s="1">
        <v>2978</v>
      </c>
      <c r="B212" s="1" t="s">
        <v>3</v>
      </c>
      <c r="C212" s="1">
        <v>0</v>
      </c>
      <c r="D212" s="1">
        <v>63.850777000000001</v>
      </c>
      <c r="E212" s="1" t="s">
        <v>8</v>
      </c>
      <c r="F212" s="62"/>
      <c r="G212" s="48">
        <f t="shared" si="12"/>
        <v>3.2520513904451464E-3</v>
      </c>
      <c r="H212" s="1" t="str">
        <f t="shared" si="11"/>
        <v>Tinggi</v>
      </c>
    </row>
    <row r="213" spans="1:8" x14ac:dyDescent="0.25">
      <c r="A213" s="1">
        <v>2979</v>
      </c>
      <c r="B213" s="1" t="s">
        <v>3</v>
      </c>
      <c r="C213" s="1">
        <v>0</v>
      </c>
      <c r="D213" s="1">
        <v>197.82990699999999</v>
      </c>
      <c r="E213" s="1" t="s">
        <v>8</v>
      </c>
      <c r="F213" s="62"/>
      <c r="G213" s="48">
        <f t="shared" si="12"/>
        <v>1.0075884027707038E-2</v>
      </c>
      <c r="H213" s="1" t="str">
        <f t="shared" si="11"/>
        <v>Tinggi</v>
      </c>
    </row>
    <row r="214" spans="1:8" x14ac:dyDescent="0.25">
      <c r="A214" s="1">
        <v>2980</v>
      </c>
      <c r="B214" s="1" t="s">
        <v>3</v>
      </c>
      <c r="C214" s="1">
        <v>0</v>
      </c>
      <c r="D214" s="1">
        <v>385.49785500000002</v>
      </c>
      <c r="E214" s="1" t="s">
        <v>8</v>
      </c>
      <c r="F214" s="62"/>
      <c r="G214" s="48">
        <f t="shared" si="12"/>
        <v>1.9634198584088828E-2</v>
      </c>
      <c r="H214" s="1" t="str">
        <f t="shared" si="11"/>
        <v>Tinggi</v>
      </c>
    </row>
    <row r="215" spans="1:8" x14ac:dyDescent="0.25">
      <c r="A215" s="1">
        <v>2981</v>
      </c>
      <c r="B215" s="1" t="s">
        <v>3</v>
      </c>
      <c r="C215" s="1">
        <v>0</v>
      </c>
      <c r="D215" s="1">
        <v>51.958742000000001</v>
      </c>
      <c r="E215" s="1" t="s">
        <v>8</v>
      </c>
      <c r="F215" s="62"/>
      <c r="G215" s="48">
        <f t="shared" si="12"/>
        <v>2.6463655903025364E-3</v>
      </c>
      <c r="H215" s="1" t="str">
        <f t="shared" si="11"/>
        <v>Tinggi</v>
      </c>
    </row>
    <row r="216" spans="1:8" x14ac:dyDescent="0.25">
      <c r="A216" s="1">
        <v>2982</v>
      </c>
      <c r="B216" s="1" t="s">
        <v>3</v>
      </c>
      <c r="C216" s="1">
        <v>0</v>
      </c>
      <c r="D216" s="1">
        <v>89.824678000000006</v>
      </c>
      <c r="E216" s="1" t="s">
        <v>8</v>
      </c>
      <c r="F216" s="62"/>
      <c r="G216" s="48">
        <f t="shared" si="12"/>
        <v>4.5749555872466137E-3</v>
      </c>
      <c r="H216" s="1" t="str">
        <f t="shared" si="11"/>
        <v>Tinggi</v>
      </c>
    </row>
    <row r="217" spans="1:8" x14ac:dyDescent="0.25">
      <c r="A217" s="1">
        <v>2983</v>
      </c>
      <c r="B217" s="1" t="s">
        <v>3</v>
      </c>
      <c r="C217" s="1">
        <v>0</v>
      </c>
      <c r="D217" s="1">
        <v>124.212698</v>
      </c>
      <c r="E217" s="1" t="s">
        <v>8</v>
      </c>
      <c r="F217" s="62"/>
      <c r="G217" s="48">
        <f t="shared" si="12"/>
        <v>6.3264081695018843E-3</v>
      </c>
      <c r="H217" s="1" t="str">
        <f t="shared" si="11"/>
        <v>Tinggi</v>
      </c>
    </row>
    <row r="218" spans="1:8" x14ac:dyDescent="0.25">
      <c r="A218" s="1">
        <v>2984</v>
      </c>
      <c r="B218" s="1" t="s">
        <v>3</v>
      </c>
      <c r="C218" s="1">
        <v>0</v>
      </c>
      <c r="D218" s="1">
        <v>161.51746</v>
      </c>
      <c r="E218" s="1" t="s">
        <v>8</v>
      </c>
      <c r="F218" s="62"/>
      <c r="G218" s="48">
        <f t="shared" si="12"/>
        <v>8.2264164204950592E-3</v>
      </c>
      <c r="H218" s="1" t="str">
        <f t="shared" si="11"/>
        <v>Tinggi</v>
      </c>
    </row>
    <row r="219" spans="1:8" x14ac:dyDescent="0.25">
      <c r="A219" s="1">
        <v>2986</v>
      </c>
      <c r="B219" s="1" t="s">
        <v>3</v>
      </c>
      <c r="C219" s="1">
        <v>0</v>
      </c>
      <c r="D219" s="1">
        <v>154.37550100000001</v>
      </c>
      <c r="E219" s="1" t="s">
        <v>8</v>
      </c>
      <c r="F219" s="62"/>
      <c r="G219" s="48">
        <f t="shared" si="12"/>
        <v>7.8626617602118778E-3</v>
      </c>
      <c r="H219" s="1" t="str">
        <f t="shared" si="11"/>
        <v>Tinggi</v>
      </c>
    </row>
    <row r="220" spans="1:8" x14ac:dyDescent="0.25">
      <c r="A220" s="1">
        <v>2987</v>
      </c>
      <c r="B220" s="1" t="s">
        <v>3</v>
      </c>
      <c r="C220" s="1">
        <v>0</v>
      </c>
      <c r="D220" s="1">
        <v>287.63585899999998</v>
      </c>
      <c r="E220" s="1" t="s">
        <v>8</v>
      </c>
      <c r="F220" s="62"/>
      <c r="G220" s="48">
        <f t="shared" si="12"/>
        <v>1.4649885861261076E-2</v>
      </c>
      <c r="H220" s="1" t="str">
        <f t="shared" si="11"/>
        <v>Tinggi</v>
      </c>
    </row>
    <row r="221" spans="1:8" x14ac:dyDescent="0.25">
      <c r="A221" s="1">
        <v>2988</v>
      </c>
      <c r="B221" s="1" t="s">
        <v>3</v>
      </c>
      <c r="C221" s="1">
        <v>0</v>
      </c>
      <c r="D221" s="1">
        <v>161.40221500000001</v>
      </c>
      <c r="E221" s="1" t="s">
        <v>8</v>
      </c>
      <c r="F221" s="62"/>
      <c r="G221" s="48">
        <f t="shared" si="12"/>
        <v>8.2205467556279929E-3</v>
      </c>
      <c r="H221" s="1" t="str">
        <f t="shared" si="11"/>
        <v>Tinggi</v>
      </c>
    </row>
    <row r="222" spans="1:8" x14ac:dyDescent="0.25">
      <c r="A222" s="1">
        <v>2989</v>
      </c>
      <c r="B222" s="1" t="s">
        <v>3</v>
      </c>
      <c r="C222" s="1">
        <v>0</v>
      </c>
      <c r="D222" s="1">
        <v>171.64520400000001</v>
      </c>
      <c r="E222" s="1" t="s">
        <v>8</v>
      </c>
      <c r="F222" s="98">
        <v>19634</v>
      </c>
      <c r="G222" s="48">
        <f>D222/F$222</f>
        <v>8.7422432515024961E-3</v>
      </c>
      <c r="H222" s="1" t="str">
        <f t="shared" si="11"/>
        <v>Tinggi</v>
      </c>
    </row>
    <row r="223" spans="1:8" x14ac:dyDescent="0.25">
      <c r="A223" s="1">
        <v>2990</v>
      </c>
      <c r="B223" s="1" t="s">
        <v>3</v>
      </c>
      <c r="C223" s="1">
        <v>0</v>
      </c>
      <c r="D223" s="1">
        <v>18.794053000000002</v>
      </c>
      <c r="E223" s="1" t="s">
        <v>8</v>
      </c>
      <c r="F223" s="98"/>
      <c r="G223" s="48">
        <f t="shared" ref="G223:G231" si="13">D223/F$222</f>
        <v>9.5721977182438634E-4</v>
      </c>
      <c r="H223" s="1" t="str">
        <f t="shared" si="11"/>
        <v>Sedang</v>
      </c>
    </row>
    <row r="224" spans="1:8" x14ac:dyDescent="0.25">
      <c r="A224" s="1">
        <v>2991</v>
      </c>
      <c r="B224" s="1" t="s">
        <v>3</v>
      </c>
      <c r="C224" s="1">
        <v>0</v>
      </c>
      <c r="D224" s="1">
        <v>240.846521</v>
      </c>
      <c r="E224" s="1" t="s">
        <v>8</v>
      </c>
      <c r="F224" s="98"/>
      <c r="G224" s="48">
        <f t="shared" si="13"/>
        <v>1.2266808648263216E-2</v>
      </c>
      <c r="H224" s="1" t="str">
        <f t="shared" si="11"/>
        <v>Tinggi</v>
      </c>
    </row>
    <row r="225" spans="1:8" x14ac:dyDescent="0.25">
      <c r="A225" s="1">
        <v>2992</v>
      </c>
      <c r="B225" s="1" t="s">
        <v>3</v>
      </c>
      <c r="C225" s="1">
        <v>0</v>
      </c>
      <c r="D225" s="1">
        <v>326.794693</v>
      </c>
      <c r="E225" s="1" t="s">
        <v>8</v>
      </c>
      <c r="F225" s="98"/>
      <c r="G225" s="48">
        <f t="shared" si="13"/>
        <v>1.6644325812366304E-2</v>
      </c>
      <c r="H225" s="1" t="str">
        <f t="shared" si="11"/>
        <v>Tinggi</v>
      </c>
    </row>
    <row r="226" spans="1:8" x14ac:dyDescent="0.25">
      <c r="A226" s="1">
        <v>2993</v>
      </c>
      <c r="B226" s="1" t="s">
        <v>3</v>
      </c>
      <c r="C226" s="1">
        <v>0</v>
      </c>
      <c r="D226" s="1">
        <v>422.99899799999997</v>
      </c>
      <c r="E226" s="1" t="s">
        <v>8</v>
      </c>
      <c r="F226" s="98"/>
      <c r="G226" s="48">
        <f t="shared" si="13"/>
        <v>2.154420892329632E-2</v>
      </c>
      <c r="H226" s="1" t="str">
        <f t="shared" si="11"/>
        <v>Tinggi</v>
      </c>
    </row>
    <row r="227" spans="1:8" x14ac:dyDescent="0.25">
      <c r="A227" s="1">
        <v>2994</v>
      </c>
      <c r="B227" s="1" t="s">
        <v>3</v>
      </c>
      <c r="C227" s="1">
        <v>0</v>
      </c>
      <c r="D227" s="1">
        <v>60.327182000000001</v>
      </c>
      <c r="E227" s="1" t="s">
        <v>8</v>
      </c>
      <c r="F227" s="98"/>
      <c r="G227" s="48">
        <f t="shared" si="13"/>
        <v>3.0725874503412447E-3</v>
      </c>
      <c r="H227" s="1" t="str">
        <f t="shared" si="11"/>
        <v>Tinggi</v>
      </c>
    </row>
    <row r="228" spans="1:8" x14ac:dyDescent="0.25">
      <c r="A228" s="1">
        <v>2995</v>
      </c>
      <c r="B228" s="1" t="s">
        <v>3</v>
      </c>
      <c r="C228" s="1">
        <v>0</v>
      </c>
      <c r="D228" s="1">
        <v>139.10136800000001</v>
      </c>
      <c r="E228" s="1" t="s">
        <v>8</v>
      </c>
      <c r="F228" s="98"/>
      <c r="G228" s="48">
        <f t="shared" si="13"/>
        <v>7.0847187531832539E-3</v>
      </c>
      <c r="H228" s="1" t="str">
        <f t="shared" si="11"/>
        <v>Tinggi</v>
      </c>
    </row>
    <row r="229" spans="1:8" x14ac:dyDescent="0.25">
      <c r="A229" s="1">
        <v>2996</v>
      </c>
      <c r="B229" s="1" t="s">
        <v>3</v>
      </c>
      <c r="C229" s="1">
        <v>0</v>
      </c>
      <c r="D229" s="1">
        <v>119.54382699999999</v>
      </c>
      <c r="E229" s="1" t="s">
        <v>8</v>
      </c>
      <c r="F229" s="98"/>
      <c r="G229" s="48">
        <f t="shared" si="13"/>
        <v>6.0886129673016192E-3</v>
      </c>
      <c r="H229" s="1" t="str">
        <f t="shared" si="11"/>
        <v>Tinggi</v>
      </c>
    </row>
    <row r="230" spans="1:8" x14ac:dyDescent="0.25">
      <c r="A230" s="1">
        <v>2997</v>
      </c>
      <c r="B230" s="1" t="s">
        <v>3</v>
      </c>
      <c r="C230" s="1">
        <v>0</v>
      </c>
      <c r="D230" s="1">
        <v>417.664016</v>
      </c>
      <c r="E230" s="1" t="s">
        <v>8</v>
      </c>
      <c r="F230" s="98"/>
      <c r="G230" s="48">
        <f t="shared" si="13"/>
        <v>2.1272487317917897E-2</v>
      </c>
      <c r="H230" s="1" t="str">
        <f t="shared" si="11"/>
        <v>Tinggi</v>
      </c>
    </row>
    <row r="231" spans="1:8" x14ac:dyDescent="0.25">
      <c r="A231" s="1">
        <v>2998</v>
      </c>
      <c r="B231" s="1" t="s">
        <v>3</v>
      </c>
      <c r="C231" s="1">
        <v>0</v>
      </c>
      <c r="D231" s="1">
        <v>43.974539999999998</v>
      </c>
      <c r="E231" s="1" t="s">
        <v>8</v>
      </c>
      <c r="F231" s="98"/>
      <c r="G231" s="48">
        <f t="shared" si="13"/>
        <v>2.239713761841703E-3</v>
      </c>
      <c r="H231" s="1" t="str">
        <f t="shared" si="11"/>
        <v>Tinggi</v>
      </c>
    </row>
    <row r="232" spans="1:8" x14ac:dyDescent="0.25">
      <c r="A232" s="43">
        <v>3017</v>
      </c>
      <c r="B232" s="1" t="s">
        <v>3</v>
      </c>
      <c r="C232" s="1">
        <v>0</v>
      </c>
      <c r="D232" s="1">
        <v>309.42444699999999</v>
      </c>
      <c r="E232" s="1" t="s">
        <v>8</v>
      </c>
      <c r="F232" s="111">
        <v>55081</v>
      </c>
      <c r="G232" s="48">
        <f>D232/F$232</f>
        <v>5.6176258056317057E-3</v>
      </c>
      <c r="H232" s="1" t="str">
        <f t="shared" si="11"/>
        <v>Tinggi</v>
      </c>
    </row>
    <row r="233" spans="1:8" x14ac:dyDescent="0.25">
      <c r="A233" s="43">
        <v>3021</v>
      </c>
      <c r="B233" s="1" t="s">
        <v>3</v>
      </c>
      <c r="C233" s="1">
        <v>0</v>
      </c>
      <c r="D233" s="1">
        <v>266.34132899999997</v>
      </c>
      <c r="E233" s="1" t="s">
        <v>8</v>
      </c>
      <c r="F233" s="111"/>
      <c r="G233" s="48">
        <f t="shared" ref="G233:G264" si="14">D233/F$232</f>
        <v>4.8354483215627886E-3</v>
      </c>
      <c r="H233" s="1" t="str">
        <f t="shared" si="11"/>
        <v>Tinggi</v>
      </c>
    </row>
    <row r="234" spans="1:8" x14ac:dyDescent="0.25">
      <c r="A234" s="43">
        <v>3022</v>
      </c>
      <c r="B234" s="1" t="s">
        <v>3</v>
      </c>
      <c r="C234" s="1">
        <v>0</v>
      </c>
      <c r="D234" s="1">
        <v>319.08762200000001</v>
      </c>
      <c r="E234" s="1" t="s">
        <v>8</v>
      </c>
      <c r="F234" s="111"/>
      <c r="G234" s="48">
        <f t="shared" si="14"/>
        <v>5.7930615275684902E-3</v>
      </c>
      <c r="H234" s="1" t="str">
        <f t="shared" si="11"/>
        <v>Tinggi</v>
      </c>
    </row>
    <row r="235" spans="1:8" x14ac:dyDescent="0.25">
      <c r="A235" s="43">
        <v>3024</v>
      </c>
      <c r="B235" s="1" t="s">
        <v>3</v>
      </c>
      <c r="C235" s="1">
        <v>0</v>
      </c>
      <c r="D235" s="1">
        <v>188.06960000000001</v>
      </c>
      <c r="E235" s="1" t="s">
        <v>8</v>
      </c>
      <c r="F235" s="111"/>
      <c r="G235" s="48">
        <f t="shared" si="14"/>
        <v>3.414418765091411E-3</v>
      </c>
      <c r="H235" s="1" t="str">
        <f t="shared" si="11"/>
        <v>Tinggi</v>
      </c>
    </row>
    <row r="236" spans="1:8" x14ac:dyDescent="0.25">
      <c r="A236" s="43">
        <v>3025</v>
      </c>
      <c r="B236" s="1" t="s">
        <v>3</v>
      </c>
      <c r="C236" s="1">
        <v>0</v>
      </c>
      <c r="D236" s="1">
        <v>147.52598699999999</v>
      </c>
      <c r="E236" s="1" t="s">
        <v>8</v>
      </c>
      <c r="F236" s="111"/>
      <c r="G236" s="48">
        <f t="shared" si="14"/>
        <v>2.6783461992338554E-3</v>
      </c>
      <c r="H236" s="1" t="str">
        <f t="shared" si="11"/>
        <v>Tinggi</v>
      </c>
    </row>
    <row r="237" spans="1:8" x14ac:dyDescent="0.25">
      <c r="A237" s="43">
        <v>3026</v>
      </c>
      <c r="B237" s="1" t="s">
        <v>3</v>
      </c>
      <c r="C237" s="1">
        <v>0</v>
      </c>
      <c r="D237" s="1">
        <v>237.78600599999999</v>
      </c>
      <c r="E237" s="1" t="s">
        <v>8</v>
      </c>
      <c r="F237" s="111"/>
      <c r="G237" s="48">
        <f t="shared" si="14"/>
        <v>4.3170241281022493E-3</v>
      </c>
      <c r="H237" s="1" t="str">
        <f t="shared" si="11"/>
        <v>Tinggi</v>
      </c>
    </row>
    <row r="238" spans="1:8" x14ac:dyDescent="0.25">
      <c r="A238" s="43">
        <v>3027</v>
      </c>
      <c r="B238" s="1" t="s">
        <v>3</v>
      </c>
      <c r="C238" s="1">
        <v>0</v>
      </c>
      <c r="D238" s="1">
        <v>244.683649</v>
      </c>
      <c r="E238" s="1" t="s">
        <v>8</v>
      </c>
      <c r="F238" s="111"/>
      <c r="G238" s="48">
        <f t="shared" si="14"/>
        <v>4.4422513934024438E-3</v>
      </c>
      <c r="H238" s="1" t="str">
        <f t="shared" si="11"/>
        <v>Tinggi</v>
      </c>
    </row>
    <row r="239" spans="1:8" x14ac:dyDescent="0.25">
      <c r="A239" s="43">
        <v>3028</v>
      </c>
      <c r="B239" s="1" t="s">
        <v>3</v>
      </c>
      <c r="C239" s="1">
        <v>0</v>
      </c>
      <c r="D239" s="1">
        <v>67.287565999999998</v>
      </c>
      <c r="E239" s="1" t="s">
        <v>8</v>
      </c>
      <c r="F239" s="111"/>
      <c r="G239" s="48">
        <f t="shared" si="14"/>
        <v>1.2216111907917431E-3</v>
      </c>
      <c r="H239" s="1" t="str">
        <f t="shared" si="11"/>
        <v>Sedang</v>
      </c>
    </row>
    <row r="240" spans="1:8" x14ac:dyDescent="0.25">
      <c r="A240" s="43">
        <v>3029</v>
      </c>
      <c r="B240" s="1" t="s">
        <v>3</v>
      </c>
      <c r="C240" s="1">
        <v>0</v>
      </c>
      <c r="D240" s="1">
        <v>362.34085199999998</v>
      </c>
      <c r="E240" s="1" t="s">
        <v>8</v>
      </c>
      <c r="F240" s="111"/>
      <c r="G240" s="48">
        <f t="shared" si="14"/>
        <v>6.5783274087253315E-3</v>
      </c>
      <c r="H240" s="1" t="str">
        <f t="shared" si="11"/>
        <v>Tinggi</v>
      </c>
    </row>
    <row r="241" spans="1:8" x14ac:dyDescent="0.25">
      <c r="A241" s="43">
        <v>3030</v>
      </c>
      <c r="B241" s="1" t="s">
        <v>3</v>
      </c>
      <c r="C241" s="1">
        <v>0</v>
      </c>
      <c r="D241" s="1">
        <v>229.84267</v>
      </c>
      <c r="E241" s="1" t="s">
        <v>8</v>
      </c>
      <c r="F241" s="111"/>
      <c r="G241" s="48">
        <f t="shared" si="14"/>
        <v>4.1728122220003267E-3</v>
      </c>
      <c r="H241" s="1" t="str">
        <f t="shared" si="11"/>
        <v>Tinggi</v>
      </c>
    </row>
    <row r="242" spans="1:8" x14ac:dyDescent="0.25">
      <c r="A242" s="43">
        <v>3031</v>
      </c>
      <c r="B242" s="1" t="s">
        <v>3</v>
      </c>
      <c r="C242" s="1">
        <v>0</v>
      </c>
      <c r="D242" s="1">
        <v>163.272651</v>
      </c>
      <c r="E242" s="1" t="s">
        <v>8</v>
      </c>
      <c r="F242" s="111"/>
      <c r="G242" s="48">
        <f t="shared" si="14"/>
        <v>2.9642281548991484E-3</v>
      </c>
      <c r="H242" s="1" t="str">
        <f t="shared" si="11"/>
        <v>Tinggi</v>
      </c>
    </row>
    <row r="243" spans="1:8" x14ac:dyDescent="0.25">
      <c r="A243" s="43">
        <v>3032</v>
      </c>
      <c r="B243" s="1" t="s">
        <v>3</v>
      </c>
      <c r="C243" s="1">
        <v>0</v>
      </c>
      <c r="D243" s="1">
        <v>231.89686800000001</v>
      </c>
      <c r="E243" s="1" t="s">
        <v>8</v>
      </c>
      <c r="F243" s="111"/>
      <c r="G243" s="48">
        <f t="shared" si="14"/>
        <v>4.2101063524627369E-3</v>
      </c>
      <c r="H243" s="1" t="str">
        <f t="shared" si="11"/>
        <v>Tinggi</v>
      </c>
    </row>
    <row r="244" spans="1:8" x14ac:dyDescent="0.25">
      <c r="A244" s="43">
        <v>3034</v>
      </c>
      <c r="B244" s="1" t="s">
        <v>3</v>
      </c>
      <c r="C244" s="1">
        <v>0</v>
      </c>
      <c r="D244" s="1">
        <v>422.482259</v>
      </c>
      <c r="E244" s="1" t="s">
        <v>8</v>
      </c>
      <c r="F244" s="111"/>
      <c r="G244" s="48">
        <f t="shared" si="14"/>
        <v>7.6701995061818047E-3</v>
      </c>
      <c r="H244" s="1" t="str">
        <f t="shared" si="11"/>
        <v>Tinggi</v>
      </c>
    </row>
    <row r="245" spans="1:8" x14ac:dyDescent="0.25">
      <c r="A245" s="43">
        <v>3036</v>
      </c>
      <c r="B245" s="1" t="s">
        <v>3</v>
      </c>
      <c r="C245" s="1">
        <v>0</v>
      </c>
      <c r="D245" s="1">
        <v>258.03667999999999</v>
      </c>
      <c r="E245" s="1" t="s">
        <v>8</v>
      </c>
      <c r="F245" s="111"/>
      <c r="G245" s="48">
        <f t="shared" si="14"/>
        <v>4.6846767487881483E-3</v>
      </c>
      <c r="H245" s="1" t="str">
        <f t="shared" si="11"/>
        <v>Tinggi</v>
      </c>
    </row>
    <row r="246" spans="1:8" x14ac:dyDescent="0.25">
      <c r="A246" s="43">
        <v>3037</v>
      </c>
      <c r="B246" s="1" t="s">
        <v>3</v>
      </c>
      <c r="C246" s="1">
        <v>0</v>
      </c>
      <c r="D246" s="1">
        <v>312.847148</v>
      </c>
      <c r="E246" s="1" t="s">
        <v>8</v>
      </c>
      <c r="F246" s="111"/>
      <c r="G246" s="48">
        <f t="shared" si="14"/>
        <v>5.6797652184963961E-3</v>
      </c>
      <c r="H246" s="1" t="str">
        <f t="shared" si="11"/>
        <v>Tinggi</v>
      </c>
    </row>
    <row r="247" spans="1:8" x14ac:dyDescent="0.25">
      <c r="A247" s="43">
        <v>3039</v>
      </c>
      <c r="B247" s="1" t="s">
        <v>3</v>
      </c>
      <c r="C247" s="1">
        <v>0</v>
      </c>
      <c r="D247" s="1">
        <v>312.26120900000001</v>
      </c>
      <c r="E247" s="1" t="s">
        <v>8</v>
      </c>
      <c r="F247" s="111"/>
      <c r="G247" s="48">
        <f t="shared" si="14"/>
        <v>5.6691274486665097E-3</v>
      </c>
      <c r="H247" s="1" t="str">
        <f t="shared" si="11"/>
        <v>Tinggi</v>
      </c>
    </row>
    <row r="248" spans="1:8" x14ac:dyDescent="0.25">
      <c r="A248" s="43">
        <v>3040</v>
      </c>
      <c r="B248" s="1" t="s">
        <v>3</v>
      </c>
      <c r="C248" s="1">
        <v>0</v>
      </c>
      <c r="D248" s="1">
        <v>121.57912399999999</v>
      </c>
      <c r="E248" s="1" t="s">
        <v>8</v>
      </c>
      <c r="F248" s="111"/>
      <c r="G248" s="48">
        <f t="shared" si="14"/>
        <v>2.2072788075742996E-3</v>
      </c>
      <c r="H248" s="1" t="str">
        <f t="shared" si="11"/>
        <v>Tinggi</v>
      </c>
    </row>
    <row r="249" spans="1:8" x14ac:dyDescent="0.25">
      <c r="A249" s="43">
        <v>3041</v>
      </c>
      <c r="B249" s="1" t="s">
        <v>3</v>
      </c>
      <c r="C249" s="1">
        <v>0</v>
      </c>
      <c r="D249" s="1">
        <v>199.660178</v>
      </c>
      <c r="E249" s="1" t="s">
        <v>8</v>
      </c>
      <c r="F249" s="111"/>
      <c r="G249" s="48">
        <f t="shared" si="14"/>
        <v>3.6248466440333329E-3</v>
      </c>
      <c r="H249" s="1" t="str">
        <f t="shared" si="11"/>
        <v>Tinggi</v>
      </c>
    </row>
    <row r="250" spans="1:8" x14ac:dyDescent="0.25">
      <c r="A250" s="43">
        <v>3042</v>
      </c>
      <c r="B250" s="1" t="s">
        <v>3</v>
      </c>
      <c r="C250" s="1">
        <v>0</v>
      </c>
      <c r="D250" s="1">
        <v>197.83524499999999</v>
      </c>
      <c r="E250" s="1" t="s">
        <v>8</v>
      </c>
      <c r="F250" s="111"/>
      <c r="G250" s="48">
        <f t="shared" si="14"/>
        <v>3.5917148381474553E-3</v>
      </c>
      <c r="H250" s="1" t="str">
        <f t="shared" si="11"/>
        <v>Tinggi</v>
      </c>
    </row>
    <row r="251" spans="1:8" x14ac:dyDescent="0.25">
      <c r="A251" s="43">
        <v>3043</v>
      </c>
      <c r="B251" s="1" t="s">
        <v>3</v>
      </c>
      <c r="C251" s="1">
        <v>0</v>
      </c>
      <c r="D251" s="1">
        <v>273.51023900000001</v>
      </c>
      <c r="E251" s="1" t="s">
        <v>8</v>
      </c>
      <c r="F251" s="111"/>
      <c r="G251" s="48">
        <f t="shared" si="14"/>
        <v>4.9656004611390503E-3</v>
      </c>
      <c r="H251" s="1" t="str">
        <f t="shared" si="11"/>
        <v>Tinggi</v>
      </c>
    </row>
    <row r="252" spans="1:8" x14ac:dyDescent="0.25">
      <c r="A252" s="43">
        <v>3044</v>
      </c>
      <c r="B252" s="1" t="s">
        <v>3</v>
      </c>
      <c r="C252" s="1">
        <v>0</v>
      </c>
      <c r="D252" s="1">
        <v>301.13152500000001</v>
      </c>
      <c r="E252" s="1" t="s">
        <v>8</v>
      </c>
      <c r="F252" s="111"/>
      <c r="G252" s="48">
        <f t="shared" si="14"/>
        <v>5.467067137488426E-3</v>
      </c>
      <c r="H252" s="1" t="str">
        <f t="shared" si="11"/>
        <v>Tinggi</v>
      </c>
    </row>
    <row r="253" spans="1:8" x14ac:dyDescent="0.25">
      <c r="A253" s="43">
        <v>3045</v>
      </c>
      <c r="B253" s="1" t="s">
        <v>3</v>
      </c>
      <c r="C253" s="1">
        <v>0</v>
      </c>
      <c r="D253" s="1">
        <v>86.328298000000004</v>
      </c>
      <c r="E253" s="1" t="s">
        <v>8</v>
      </c>
      <c r="F253" s="111"/>
      <c r="G253" s="48">
        <f t="shared" si="14"/>
        <v>1.5672972168261289E-3</v>
      </c>
      <c r="H253" s="1" t="str">
        <f t="shared" si="11"/>
        <v>Tinggi</v>
      </c>
    </row>
    <row r="254" spans="1:8" x14ac:dyDescent="0.25">
      <c r="A254" s="43">
        <v>3046</v>
      </c>
      <c r="B254" s="1" t="s">
        <v>3</v>
      </c>
      <c r="C254" s="1">
        <v>0</v>
      </c>
      <c r="D254" s="1">
        <v>412.58483100000001</v>
      </c>
      <c r="E254" s="1" t="s">
        <v>8</v>
      </c>
      <c r="F254" s="111"/>
      <c r="G254" s="48">
        <f t="shared" si="14"/>
        <v>7.4905109021259604E-3</v>
      </c>
      <c r="H254" s="1" t="str">
        <f t="shared" si="11"/>
        <v>Tinggi</v>
      </c>
    </row>
    <row r="255" spans="1:8" x14ac:dyDescent="0.25">
      <c r="A255" s="43">
        <v>3047</v>
      </c>
      <c r="B255" s="1" t="s">
        <v>3</v>
      </c>
      <c r="C255" s="1">
        <v>0</v>
      </c>
      <c r="D255" s="1">
        <v>73.840873999999999</v>
      </c>
      <c r="E255" s="1" t="s">
        <v>8</v>
      </c>
      <c r="F255" s="111"/>
      <c r="G255" s="48">
        <f t="shared" si="14"/>
        <v>1.3405870263793322E-3</v>
      </c>
      <c r="H255" s="1" t="str">
        <f t="shared" si="11"/>
        <v>Rendah</v>
      </c>
    </row>
    <row r="256" spans="1:8" x14ac:dyDescent="0.25">
      <c r="A256" s="43">
        <v>3048</v>
      </c>
      <c r="B256" s="1" t="s">
        <v>3</v>
      </c>
      <c r="C256" s="1">
        <v>0</v>
      </c>
      <c r="D256" s="1">
        <v>154.78581600000001</v>
      </c>
      <c r="E256" s="1" t="s">
        <v>8</v>
      </c>
      <c r="F256" s="111"/>
      <c r="G256" s="48">
        <f t="shared" si="14"/>
        <v>2.8101489805922191E-3</v>
      </c>
      <c r="H256" s="1" t="str">
        <f t="shared" si="11"/>
        <v>Tinggi</v>
      </c>
    </row>
    <row r="257" spans="1:8" x14ac:dyDescent="0.25">
      <c r="A257" s="43">
        <v>3049</v>
      </c>
      <c r="B257" s="1" t="s">
        <v>3</v>
      </c>
      <c r="C257" s="1">
        <v>0</v>
      </c>
      <c r="D257" s="1">
        <v>264.74319300000002</v>
      </c>
      <c r="E257" s="1" t="s">
        <v>8</v>
      </c>
      <c r="F257" s="111"/>
      <c r="G257" s="48">
        <f t="shared" si="14"/>
        <v>4.8064340335142791E-3</v>
      </c>
      <c r="H257" s="1" t="str">
        <f t="shared" si="11"/>
        <v>Tinggi</v>
      </c>
    </row>
    <row r="258" spans="1:8" x14ac:dyDescent="0.25">
      <c r="A258" s="43">
        <v>3050</v>
      </c>
      <c r="B258" s="1" t="s">
        <v>3</v>
      </c>
      <c r="C258" s="1">
        <v>0</v>
      </c>
      <c r="D258" s="1">
        <v>78.615189000000001</v>
      </c>
      <c r="E258" s="1" t="s">
        <v>8</v>
      </c>
      <c r="F258" s="111"/>
      <c r="G258" s="48">
        <f t="shared" si="14"/>
        <v>1.4272651004883718E-3</v>
      </c>
      <c r="H258" s="1" t="str">
        <f t="shared" si="11"/>
        <v>Tinggi</v>
      </c>
    </row>
    <row r="259" spans="1:8" x14ac:dyDescent="0.25">
      <c r="A259" s="43">
        <v>3051</v>
      </c>
      <c r="B259" s="1" t="s">
        <v>3</v>
      </c>
      <c r="C259" s="1">
        <v>0</v>
      </c>
      <c r="D259" s="1">
        <v>74.109690999999998</v>
      </c>
      <c r="E259" s="1" t="s">
        <v>8</v>
      </c>
      <c r="F259" s="111"/>
      <c r="G259" s="48">
        <f t="shared" si="14"/>
        <v>1.345467420707685E-3</v>
      </c>
      <c r="H259" s="1" t="str">
        <f t="shared" si="11"/>
        <v>Rendah</v>
      </c>
    </row>
    <row r="260" spans="1:8" x14ac:dyDescent="0.25">
      <c r="A260" s="43">
        <v>3052</v>
      </c>
      <c r="B260" s="1" t="s">
        <v>3</v>
      </c>
      <c r="C260" s="1">
        <v>0</v>
      </c>
      <c r="D260" s="1">
        <v>178.010549</v>
      </c>
      <c r="E260" s="1" t="s">
        <v>8</v>
      </c>
      <c r="F260" s="111"/>
      <c r="G260" s="48">
        <f t="shared" si="14"/>
        <v>3.2317958824276973E-3</v>
      </c>
      <c r="H260" s="1" t="str">
        <f t="shared" si="11"/>
        <v>Tinggi</v>
      </c>
    </row>
    <row r="261" spans="1:8" x14ac:dyDescent="0.25">
      <c r="A261" s="43">
        <v>3053</v>
      </c>
      <c r="B261" s="1" t="s">
        <v>3</v>
      </c>
      <c r="C261" s="1">
        <v>0</v>
      </c>
      <c r="D261" s="1">
        <v>95.271912999999998</v>
      </c>
      <c r="E261" s="1" t="s">
        <v>8</v>
      </c>
      <c r="F261" s="111"/>
      <c r="G261" s="48">
        <f t="shared" si="14"/>
        <v>1.7296692688949001E-3</v>
      </c>
      <c r="H261" s="1" t="str">
        <f t="shared" si="11"/>
        <v>Tinggi</v>
      </c>
    </row>
    <row r="262" spans="1:8" x14ac:dyDescent="0.25">
      <c r="A262" s="43">
        <v>3054</v>
      </c>
      <c r="B262" s="1" t="s">
        <v>3</v>
      </c>
      <c r="C262" s="1">
        <v>0</v>
      </c>
      <c r="D262" s="1">
        <v>136.939976</v>
      </c>
      <c r="E262" s="1" t="s">
        <v>8</v>
      </c>
      <c r="F262" s="111"/>
      <c r="G262" s="48">
        <f t="shared" si="14"/>
        <v>2.4861563152448213E-3</v>
      </c>
      <c r="H262" s="1" t="str">
        <f t="shared" si="11"/>
        <v>Tinggi</v>
      </c>
    </row>
    <row r="263" spans="1:8" x14ac:dyDescent="0.25">
      <c r="A263" s="43">
        <v>3055</v>
      </c>
      <c r="B263" s="1" t="s">
        <v>3</v>
      </c>
      <c r="C263" s="1">
        <v>0</v>
      </c>
      <c r="D263" s="1">
        <v>85.302817000000005</v>
      </c>
      <c r="E263" s="1" t="s">
        <v>8</v>
      </c>
      <c r="F263" s="111"/>
      <c r="G263" s="48">
        <f t="shared" si="14"/>
        <v>1.5486795265154953E-3</v>
      </c>
      <c r="H263" s="1" t="str">
        <f t="shared" si="11"/>
        <v>Tinggi</v>
      </c>
    </row>
    <row r="264" spans="1:8" x14ac:dyDescent="0.25">
      <c r="A264" s="43">
        <v>3056</v>
      </c>
      <c r="B264" s="1" t="s">
        <v>3</v>
      </c>
      <c r="C264" s="1">
        <v>0</v>
      </c>
      <c r="D264" s="1">
        <v>250.405214</v>
      </c>
      <c r="E264" s="1" t="s">
        <v>8</v>
      </c>
      <c r="F264" s="111"/>
      <c r="G264" s="48">
        <f t="shared" si="14"/>
        <v>4.5461268677039271E-3</v>
      </c>
      <c r="H264" s="1" t="str">
        <f t="shared" si="11"/>
        <v>Tinggi</v>
      </c>
    </row>
    <row r="265" spans="1:8" x14ac:dyDescent="0.25">
      <c r="A265" s="1">
        <v>3057</v>
      </c>
      <c r="B265" s="1" t="s">
        <v>3</v>
      </c>
      <c r="C265" s="1">
        <v>0</v>
      </c>
      <c r="D265" s="1">
        <v>96.494150000000005</v>
      </c>
      <c r="E265" s="1" t="s">
        <v>8</v>
      </c>
      <c r="F265" s="56">
        <v>23677</v>
      </c>
      <c r="G265" s="48">
        <f>D265/F265</f>
        <v>4.0754381889597504E-3</v>
      </c>
      <c r="H265" s="1" t="str">
        <f t="shared" si="11"/>
        <v>Tinggi</v>
      </c>
    </row>
    <row r="266" spans="1:8" x14ac:dyDescent="0.25">
      <c r="A266" s="43">
        <v>3058</v>
      </c>
      <c r="B266" s="1" t="s">
        <v>3</v>
      </c>
      <c r="C266" s="1">
        <v>0</v>
      </c>
      <c r="D266" s="1">
        <v>232.08631800000001</v>
      </c>
      <c r="E266" s="1" t="s">
        <v>8</v>
      </c>
      <c r="F266" s="111">
        <v>55081</v>
      </c>
      <c r="G266" s="48">
        <f>D266/F$266</f>
        <v>4.2135458325012259E-3</v>
      </c>
      <c r="H266" s="1" t="str">
        <f t="shared" si="11"/>
        <v>Tinggi</v>
      </c>
    </row>
    <row r="267" spans="1:8" x14ac:dyDescent="0.25">
      <c r="A267" s="43">
        <v>3059</v>
      </c>
      <c r="B267" s="1" t="s">
        <v>3</v>
      </c>
      <c r="C267" s="1">
        <v>0</v>
      </c>
      <c r="D267" s="1">
        <v>212.890613</v>
      </c>
      <c r="E267" s="1" t="s">
        <v>8</v>
      </c>
      <c r="F267" s="111"/>
      <c r="G267" s="48">
        <f t="shared" ref="G267:G279" si="15">D267/F$266</f>
        <v>3.8650462591456221E-3</v>
      </c>
      <c r="H267" s="1" t="str">
        <f t="shared" ref="H267:H300" si="16">IF(G267&gt;0.0014,"Tinggi",IF(AND(G267&gt;0.0007,G267&lt;0.0013),"Sedang",IF(AND(G267&gt;0,G267&lt;0.0006),"Rendah","Rendah")))</f>
        <v>Tinggi</v>
      </c>
    </row>
    <row r="268" spans="1:8" x14ac:dyDescent="0.25">
      <c r="A268" s="43">
        <v>3060</v>
      </c>
      <c r="B268" s="1" t="s">
        <v>3</v>
      </c>
      <c r="C268" s="1">
        <v>0</v>
      </c>
      <c r="D268" s="1">
        <v>165.132149</v>
      </c>
      <c r="E268" s="1" t="s">
        <v>8</v>
      </c>
      <c r="F268" s="111"/>
      <c r="G268" s="48">
        <f t="shared" si="15"/>
        <v>2.9979874911493982E-3</v>
      </c>
      <c r="H268" s="1" t="str">
        <f t="shared" si="16"/>
        <v>Tinggi</v>
      </c>
    </row>
    <row r="269" spans="1:8" x14ac:dyDescent="0.25">
      <c r="A269" s="43">
        <v>3061</v>
      </c>
      <c r="B269" s="1" t="s">
        <v>3</v>
      </c>
      <c r="C269" s="1">
        <v>0</v>
      </c>
      <c r="D269" s="1">
        <v>130.99614600000001</v>
      </c>
      <c r="E269" s="1" t="s">
        <v>8</v>
      </c>
      <c r="F269" s="111"/>
      <c r="G269" s="48">
        <f t="shared" si="15"/>
        <v>2.3782456019317008E-3</v>
      </c>
      <c r="H269" s="1" t="str">
        <f t="shared" si="16"/>
        <v>Tinggi</v>
      </c>
    </row>
    <row r="270" spans="1:8" x14ac:dyDescent="0.25">
      <c r="A270" s="43">
        <v>3062</v>
      </c>
      <c r="B270" s="1" t="s">
        <v>3</v>
      </c>
      <c r="C270" s="1">
        <v>0</v>
      </c>
      <c r="D270" s="1">
        <v>271.01308699999998</v>
      </c>
      <c r="E270" s="1" t="s">
        <v>8</v>
      </c>
      <c r="F270" s="111"/>
      <c r="G270" s="48">
        <f t="shared" si="15"/>
        <v>4.9202644650605471E-3</v>
      </c>
      <c r="H270" s="1" t="str">
        <f t="shared" si="16"/>
        <v>Tinggi</v>
      </c>
    </row>
    <row r="271" spans="1:8" x14ac:dyDescent="0.25">
      <c r="A271" s="43">
        <v>3063</v>
      </c>
      <c r="B271" s="1" t="s">
        <v>3</v>
      </c>
      <c r="C271" s="1">
        <v>0</v>
      </c>
      <c r="D271" s="1">
        <v>335.22337800000003</v>
      </c>
      <c r="E271" s="1" t="s">
        <v>8</v>
      </c>
      <c r="F271" s="111"/>
      <c r="G271" s="48">
        <f t="shared" si="15"/>
        <v>6.0860074798932485E-3</v>
      </c>
      <c r="H271" s="1" t="str">
        <f t="shared" si="16"/>
        <v>Tinggi</v>
      </c>
    </row>
    <row r="272" spans="1:8" x14ac:dyDescent="0.25">
      <c r="A272" s="43">
        <v>3064</v>
      </c>
      <c r="B272" s="1" t="s">
        <v>3</v>
      </c>
      <c r="C272" s="1">
        <v>0</v>
      </c>
      <c r="D272" s="1">
        <v>224.70608100000001</v>
      </c>
      <c r="E272" s="1" t="s">
        <v>8</v>
      </c>
      <c r="F272" s="111"/>
      <c r="G272" s="48">
        <f t="shared" si="15"/>
        <v>4.079557034186017E-3</v>
      </c>
      <c r="H272" s="1" t="str">
        <f t="shared" si="16"/>
        <v>Tinggi</v>
      </c>
    </row>
    <row r="273" spans="1:8" x14ac:dyDescent="0.25">
      <c r="A273" s="43">
        <v>3065</v>
      </c>
      <c r="B273" s="1" t="s">
        <v>3</v>
      </c>
      <c r="C273" s="1">
        <v>0</v>
      </c>
      <c r="D273" s="1">
        <v>770.57148299999994</v>
      </c>
      <c r="E273" s="1" t="s">
        <v>8</v>
      </c>
      <c r="F273" s="111"/>
      <c r="G273" s="48">
        <f t="shared" si="15"/>
        <v>1.3989787458470251E-2</v>
      </c>
      <c r="H273" s="1" t="str">
        <f t="shared" si="16"/>
        <v>Tinggi</v>
      </c>
    </row>
    <row r="274" spans="1:8" x14ac:dyDescent="0.25">
      <c r="A274" s="43">
        <v>3066</v>
      </c>
      <c r="B274" s="1" t="s">
        <v>3</v>
      </c>
      <c r="C274" s="1">
        <v>0</v>
      </c>
      <c r="D274" s="1">
        <v>461.40745299999998</v>
      </c>
      <c r="E274" s="1" t="s">
        <v>8</v>
      </c>
      <c r="F274" s="111"/>
      <c r="G274" s="48">
        <f t="shared" si="15"/>
        <v>8.3768895444890253E-3</v>
      </c>
      <c r="H274" s="1" t="str">
        <f t="shared" si="16"/>
        <v>Tinggi</v>
      </c>
    </row>
    <row r="275" spans="1:8" x14ac:dyDescent="0.25">
      <c r="A275" s="43">
        <v>3067</v>
      </c>
      <c r="B275" s="1" t="s">
        <v>3</v>
      </c>
      <c r="C275" s="1">
        <v>0</v>
      </c>
      <c r="D275" s="1">
        <v>64.412650999999997</v>
      </c>
      <c r="E275" s="1" t="s">
        <v>8</v>
      </c>
      <c r="F275" s="111"/>
      <c r="G275" s="48">
        <f t="shared" si="15"/>
        <v>1.169416876963018E-3</v>
      </c>
      <c r="H275" s="1" t="str">
        <f t="shared" si="16"/>
        <v>Sedang</v>
      </c>
    </row>
    <row r="276" spans="1:8" x14ac:dyDescent="0.25">
      <c r="A276" s="43">
        <v>3068</v>
      </c>
      <c r="B276" s="1" t="s">
        <v>3</v>
      </c>
      <c r="C276" s="1">
        <v>0</v>
      </c>
      <c r="D276" s="1">
        <v>14.889983000000001</v>
      </c>
      <c r="E276" s="1" t="s">
        <v>8</v>
      </c>
      <c r="F276" s="111"/>
      <c r="G276" s="48">
        <f t="shared" si="15"/>
        <v>2.7032884297670707E-4</v>
      </c>
      <c r="H276" s="1" t="str">
        <f t="shared" si="16"/>
        <v>Rendah</v>
      </c>
    </row>
    <row r="277" spans="1:8" x14ac:dyDescent="0.25">
      <c r="A277" s="43">
        <v>3069</v>
      </c>
      <c r="B277" s="1" t="s">
        <v>3</v>
      </c>
      <c r="C277" s="1">
        <v>0</v>
      </c>
      <c r="D277" s="1">
        <v>94.812507999999994</v>
      </c>
      <c r="E277" s="1" t="s">
        <v>8</v>
      </c>
      <c r="F277" s="111"/>
      <c r="G277" s="48">
        <f t="shared" si="15"/>
        <v>1.7213287340462227E-3</v>
      </c>
      <c r="H277" s="1" t="str">
        <f t="shared" si="16"/>
        <v>Tinggi</v>
      </c>
    </row>
    <row r="278" spans="1:8" x14ac:dyDescent="0.25">
      <c r="A278" s="43">
        <v>3070</v>
      </c>
      <c r="B278" s="1" t="s">
        <v>3</v>
      </c>
      <c r="C278" s="1">
        <v>0</v>
      </c>
      <c r="D278" s="1">
        <v>194.531902</v>
      </c>
      <c r="E278" s="1" t="s">
        <v>8</v>
      </c>
      <c r="F278" s="111"/>
      <c r="G278" s="48">
        <f t="shared" si="15"/>
        <v>3.5317423794048765E-3</v>
      </c>
      <c r="H278" s="1" t="str">
        <f t="shared" si="16"/>
        <v>Tinggi</v>
      </c>
    </row>
    <row r="279" spans="1:8" x14ac:dyDescent="0.25">
      <c r="A279" s="43">
        <v>3071</v>
      </c>
      <c r="B279" s="1" t="s">
        <v>3</v>
      </c>
      <c r="C279" s="1">
        <v>0</v>
      </c>
      <c r="D279" s="1">
        <v>443.80222400000002</v>
      </c>
      <c r="E279" s="1" t="s">
        <v>8</v>
      </c>
      <c r="F279" s="111"/>
      <c r="G279" s="48">
        <f t="shared" si="15"/>
        <v>8.0572651912637749E-3</v>
      </c>
      <c r="H279" s="1" t="str">
        <f t="shared" si="16"/>
        <v>Tinggi</v>
      </c>
    </row>
    <row r="280" spans="1:8" x14ac:dyDescent="0.25">
      <c r="A280" s="1">
        <v>3072</v>
      </c>
      <c r="B280" s="1" t="s">
        <v>3</v>
      </c>
      <c r="C280" s="1">
        <v>0</v>
      </c>
      <c r="D280" s="1">
        <v>300.02300100000002</v>
      </c>
      <c r="E280" s="1" t="s">
        <v>8</v>
      </c>
      <c r="F280" s="112">
        <v>23677</v>
      </c>
      <c r="G280" s="48">
        <f>D280/F$280</f>
        <v>1.2671495586434094E-2</v>
      </c>
      <c r="H280" s="1" t="str">
        <f t="shared" si="16"/>
        <v>Tinggi</v>
      </c>
    </row>
    <row r="281" spans="1:8" x14ac:dyDescent="0.25">
      <c r="A281" s="1">
        <v>3073</v>
      </c>
      <c r="B281" s="1" t="s">
        <v>3</v>
      </c>
      <c r="C281" s="1">
        <v>0</v>
      </c>
      <c r="D281" s="1">
        <v>447.86715900000002</v>
      </c>
      <c r="E281" s="1" t="s">
        <v>8</v>
      </c>
      <c r="F281" s="112"/>
      <c r="G281" s="48">
        <f t="shared" ref="G281:G300" si="17">D281/F$280</f>
        <v>1.8915705494783969E-2</v>
      </c>
      <c r="H281" s="1" t="str">
        <f t="shared" si="16"/>
        <v>Tinggi</v>
      </c>
    </row>
    <row r="282" spans="1:8" x14ac:dyDescent="0.25">
      <c r="A282" s="1">
        <v>3074</v>
      </c>
      <c r="B282" s="1" t="s">
        <v>3</v>
      </c>
      <c r="C282" s="1">
        <v>0</v>
      </c>
      <c r="D282" s="1">
        <v>129.99289200000001</v>
      </c>
      <c r="E282" s="1" t="s">
        <v>8</v>
      </c>
      <c r="F282" s="112"/>
      <c r="G282" s="48">
        <f t="shared" si="17"/>
        <v>5.4902602525657819E-3</v>
      </c>
      <c r="H282" s="1" t="str">
        <f t="shared" si="16"/>
        <v>Tinggi</v>
      </c>
    </row>
    <row r="283" spans="1:8" x14ac:dyDescent="0.25">
      <c r="A283" s="1">
        <v>3076</v>
      </c>
      <c r="B283" s="1" t="s">
        <v>3</v>
      </c>
      <c r="C283" s="1">
        <v>0</v>
      </c>
      <c r="D283" s="1">
        <v>116.157616</v>
      </c>
      <c r="E283" s="1" t="s">
        <v>8</v>
      </c>
      <c r="F283" s="112"/>
      <c r="G283" s="48">
        <f t="shared" si="17"/>
        <v>4.9059262575495205E-3</v>
      </c>
      <c r="H283" s="1" t="str">
        <f t="shared" si="16"/>
        <v>Tinggi</v>
      </c>
    </row>
    <row r="284" spans="1:8" x14ac:dyDescent="0.25">
      <c r="A284" s="1">
        <v>3077</v>
      </c>
      <c r="B284" s="1" t="s">
        <v>3</v>
      </c>
      <c r="C284" s="1">
        <v>0</v>
      </c>
      <c r="D284" s="1">
        <v>150.92996099999999</v>
      </c>
      <c r="E284" s="1" t="s">
        <v>8</v>
      </c>
      <c r="F284" s="112"/>
      <c r="G284" s="48">
        <f t="shared" si="17"/>
        <v>6.374539046331883E-3</v>
      </c>
      <c r="H284" s="1" t="str">
        <f t="shared" si="16"/>
        <v>Tinggi</v>
      </c>
    </row>
    <row r="285" spans="1:8" x14ac:dyDescent="0.25">
      <c r="A285" s="1">
        <v>3078</v>
      </c>
      <c r="B285" s="1" t="s">
        <v>3</v>
      </c>
      <c r="C285" s="1">
        <v>0</v>
      </c>
      <c r="D285" s="1">
        <v>179.70465999999999</v>
      </c>
      <c r="E285" s="1" t="s">
        <v>8</v>
      </c>
      <c r="F285" s="112"/>
      <c r="G285" s="48">
        <f t="shared" si="17"/>
        <v>7.589840773746674E-3</v>
      </c>
      <c r="H285" s="1" t="str">
        <f t="shared" si="16"/>
        <v>Tinggi</v>
      </c>
    </row>
    <row r="286" spans="1:8" x14ac:dyDescent="0.25">
      <c r="A286" s="1">
        <v>3079</v>
      </c>
      <c r="B286" s="1" t="s">
        <v>3</v>
      </c>
      <c r="C286" s="1">
        <v>0</v>
      </c>
      <c r="D286" s="1">
        <v>261.94608799999997</v>
      </c>
      <c r="E286" s="1" t="s">
        <v>8</v>
      </c>
      <c r="F286" s="112"/>
      <c r="G286" s="48">
        <f t="shared" si="17"/>
        <v>1.1063314102293364E-2</v>
      </c>
      <c r="H286" s="1" t="str">
        <f t="shared" si="16"/>
        <v>Tinggi</v>
      </c>
    </row>
    <row r="287" spans="1:8" x14ac:dyDescent="0.25">
      <c r="A287" s="1">
        <v>3080</v>
      </c>
      <c r="B287" s="1" t="s">
        <v>3</v>
      </c>
      <c r="C287" s="1">
        <v>0</v>
      </c>
      <c r="D287" s="1">
        <v>178.30806799999999</v>
      </c>
      <c r="E287" s="1" t="s">
        <v>8</v>
      </c>
      <c r="F287" s="112"/>
      <c r="G287" s="48">
        <f t="shared" si="17"/>
        <v>7.5308555982599142E-3</v>
      </c>
      <c r="H287" s="1" t="str">
        <f t="shared" si="16"/>
        <v>Tinggi</v>
      </c>
    </row>
    <row r="288" spans="1:8" x14ac:dyDescent="0.25">
      <c r="A288" s="1">
        <v>3081</v>
      </c>
      <c r="B288" s="1" t="s">
        <v>3</v>
      </c>
      <c r="C288" s="1">
        <v>0</v>
      </c>
      <c r="D288" s="1">
        <v>152.816586</v>
      </c>
      <c r="E288" s="1" t="s">
        <v>8</v>
      </c>
      <c r="F288" s="112"/>
      <c r="G288" s="48">
        <f t="shared" si="17"/>
        <v>6.454220805000634E-3</v>
      </c>
      <c r="H288" s="1" t="str">
        <f t="shared" si="16"/>
        <v>Tinggi</v>
      </c>
    </row>
    <row r="289" spans="1:8" x14ac:dyDescent="0.25">
      <c r="A289" s="1">
        <v>3082</v>
      </c>
      <c r="B289" s="1" t="s">
        <v>3</v>
      </c>
      <c r="C289" s="1">
        <v>0</v>
      </c>
      <c r="D289" s="1">
        <v>136.04960399999999</v>
      </c>
      <c r="E289" s="1" t="s">
        <v>8</v>
      </c>
      <c r="F289" s="112"/>
      <c r="G289" s="48">
        <f t="shared" si="17"/>
        <v>5.7460659711956749E-3</v>
      </c>
      <c r="H289" s="1" t="str">
        <f t="shared" si="16"/>
        <v>Tinggi</v>
      </c>
    </row>
    <row r="290" spans="1:8" x14ac:dyDescent="0.25">
      <c r="A290" s="1">
        <v>3083</v>
      </c>
      <c r="B290" s="1" t="s">
        <v>3</v>
      </c>
      <c r="C290" s="1">
        <v>0</v>
      </c>
      <c r="D290" s="1">
        <v>254.52734899999999</v>
      </c>
      <c r="E290" s="1" t="s">
        <v>8</v>
      </c>
      <c r="F290" s="112"/>
      <c r="G290" s="48">
        <f t="shared" si="17"/>
        <v>1.0749983063732736E-2</v>
      </c>
      <c r="H290" s="1" t="str">
        <f t="shared" si="16"/>
        <v>Tinggi</v>
      </c>
    </row>
    <row r="291" spans="1:8" x14ac:dyDescent="0.25">
      <c r="A291" s="1">
        <v>3084</v>
      </c>
      <c r="B291" s="1" t="s">
        <v>3</v>
      </c>
      <c r="C291" s="1">
        <v>0</v>
      </c>
      <c r="D291" s="1">
        <v>242.82983899999999</v>
      </c>
      <c r="E291" s="1" t="s">
        <v>8</v>
      </c>
      <c r="F291" s="112"/>
      <c r="G291" s="48">
        <f t="shared" si="17"/>
        <v>1.0255937787726486E-2</v>
      </c>
      <c r="H291" s="1" t="str">
        <f t="shared" si="16"/>
        <v>Tinggi</v>
      </c>
    </row>
    <row r="292" spans="1:8" x14ac:dyDescent="0.25">
      <c r="A292" s="1">
        <v>3085</v>
      </c>
      <c r="B292" s="1" t="s">
        <v>3</v>
      </c>
      <c r="C292" s="1">
        <v>0</v>
      </c>
      <c r="D292" s="1">
        <v>133.26919599999999</v>
      </c>
      <c r="E292" s="1" t="s">
        <v>8</v>
      </c>
      <c r="F292" s="112"/>
      <c r="G292" s="48">
        <f t="shared" si="17"/>
        <v>5.6286352156100852E-3</v>
      </c>
      <c r="H292" s="1" t="str">
        <f t="shared" si="16"/>
        <v>Tinggi</v>
      </c>
    </row>
    <row r="293" spans="1:8" x14ac:dyDescent="0.25">
      <c r="A293" s="1">
        <v>3090</v>
      </c>
      <c r="B293" s="1" t="s">
        <v>3</v>
      </c>
      <c r="C293" s="1">
        <v>0</v>
      </c>
      <c r="D293" s="1">
        <v>124.839589</v>
      </c>
      <c r="E293" s="1" t="s">
        <v>8</v>
      </c>
      <c r="F293" s="112"/>
      <c r="G293" s="48">
        <f t="shared" si="17"/>
        <v>5.2726100857372138E-3</v>
      </c>
      <c r="H293" s="1" t="str">
        <f t="shared" si="16"/>
        <v>Tinggi</v>
      </c>
    </row>
    <row r="294" spans="1:8" x14ac:dyDescent="0.25">
      <c r="A294" s="1">
        <v>3091</v>
      </c>
      <c r="B294" s="1" t="s">
        <v>3</v>
      </c>
      <c r="C294" s="1">
        <v>0</v>
      </c>
      <c r="D294" s="1">
        <v>251.74221499999999</v>
      </c>
      <c r="E294" s="1" t="s">
        <v>8</v>
      </c>
      <c r="F294" s="112"/>
      <c r="G294" s="48">
        <f t="shared" si="17"/>
        <v>1.0632352705156903E-2</v>
      </c>
      <c r="H294" s="1" t="str">
        <f t="shared" si="16"/>
        <v>Tinggi</v>
      </c>
    </row>
    <row r="295" spans="1:8" x14ac:dyDescent="0.25">
      <c r="A295" s="1">
        <v>3092</v>
      </c>
      <c r="B295" s="1" t="s">
        <v>3</v>
      </c>
      <c r="C295" s="1">
        <v>0</v>
      </c>
      <c r="D295" s="1">
        <v>248.54440399999999</v>
      </c>
      <c r="E295" s="1" t="s">
        <v>8</v>
      </c>
      <c r="F295" s="112"/>
      <c r="G295" s="48">
        <f t="shared" si="17"/>
        <v>1.0497292900282975E-2</v>
      </c>
      <c r="H295" s="1" t="str">
        <f t="shared" si="16"/>
        <v>Tinggi</v>
      </c>
    </row>
    <row r="296" spans="1:8" x14ac:dyDescent="0.25">
      <c r="A296" s="1">
        <v>3093</v>
      </c>
      <c r="B296" s="1" t="s">
        <v>3</v>
      </c>
      <c r="C296" s="1">
        <v>0</v>
      </c>
      <c r="D296" s="1">
        <v>222.694591</v>
      </c>
      <c r="E296" s="1" t="s">
        <v>8</v>
      </c>
      <c r="F296" s="112"/>
      <c r="G296" s="48">
        <f t="shared" si="17"/>
        <v>9.4055239684081599E-3</v>
      </c>
      <c r="H296" s="1" t="str">
        <f t="shared" si="16"/>
        <v>Tinggi</v>
      </c>
    </row>
    <row r="297" spans="1:8" x14ac:dyDescent="0.25">
      <c r="A297" s="1">
        <v>3094</v>
      </c>
      <c r="B297" s="1" t="s">
        <v>3</v>
      </c>
      <c r="C297" s="1">
        <v>0</v>
      </c>
      <c r="D297" s="1">
        <v>218.399102</v>
      </c>
      <c r="E297" s="1" t="s">
        <v>8</v>
      </c>
      <c r="F297" s="112"/>
      <c r="G297" s="48">
        <f t="shared" si="17"/>
        <v>9.2241036448874429E-3</v>
      </c>
      <c r="H297" s="1" t="str">
        <f t="shared" si="16"/>
        <v>Tinggi</v>
      </c>
    </row>
    <row r="298" spans="1:8" x14ac:dyDescent="0.25">
      <c r="A298" s="1">
        <v>3095</v>
      </c>
      <c r="B298" s="1" t="s">
        <v>3</v>
      </c>
      <c r="C298" s="1">
        <v>0</v>
      </c>
      <c r="D298" s="1">
        <v>77.514803000000001</v>
      </c>
      <c r="E298" s="1" t="s">
        <v>8</v>
      </c>
      <c r="F298" s="112"/>
      <c r="G298" s="48">
        <f t="shared" si="17"/>
        <v>3.2738439413777082E-3</v>
      </c>
      <c r="H298" s="1" t="str">
        <f t="shared" si="16"/>
        <v>Tinggi</v>
      </c>
    </row>
    <row r="299" spans="1:8" x14ac:dyDescent="0.25">
      <c r="A299" s="1">
        <v>3096</v>
      </c>
      <c r="B299" s="1" t="s">
        <v>3</v>
      </c>
      <c r="C299" s="1">
        <v>0</v>
      </c>
      <c r="D299" s="1">
        <v>330.22929499999998</v>
      </c>
      <c r="E299" s="1" t="s">
        <v>8</v>
      </c>
      <c r="F299" s="112"/>
      <c r="G299" s="48">
        <f t="shared" si="17"/>
        <v>1.3947260843856907E-2</v>
      </c>
      <c r="H299" s="1" t="str">
        <f t="shared" si="16"/>
        <v>Tinggi</v>
      </c>
    </row>
    <row r="300" spans="1:8" x14ac:dyDescent="0.25">
      <c r="A300" s="1">
        <v>3097</v>
      </c>
      <c r="B300" s="1" t="s">
        <v>3</v>
      </c>
      <c r="C300" s="1">
        <v>0</v>
      </c>
      <c r="D300" s="1">
        <v>794.39562999999998</v>
      </c>
      <c r="E300" s="1" t="s">
        <v>8</v>
      </c>
      <c r="F300" s="112"/>
      <c r="G300" s="48">
        <f t="shared" si="17"/>
        <v>3.355136334839718E-2</v>
      </c>
      <c r="H300" s="1" t="str">
        <f t="shared" si="16"/>
        <v>Tinggi</v>
      </c>
    </row>
    <row r="301" spans="1:8" ht="15" hidden="1" customHeight="1" x14ac:dyDescent="0.25">
      <c r="A301" s="10">
        <v>2493</v>
      </c>
      <c r="B301" s="10" t="s">
        <v>3</v>
      </c>
      <c r="C301" s="10">
        <v>0</v>
      </c>
      <c r="D301" s="10">
        <v>771.557323</v>
      </c>
      <c r="E301" s="10" t="s">
        <v>9</v>
      </c>
      <c r="F301"/>
      <c r="G301"/>
      <c r="H301"/>
    </row>
    <row r="302" spans="1:8" ht="15" hidden="1" customHeight="1" x14ac:dyDescent="0.25">
      <c r="A302" s="1">
        <v>2502</v>
      </c>
      <c r="B302" s="1" t="s">
        <v>3</v>
      </c>
      <c r="C302" s="1">
        <v>0</v>
      </c>
      <c r="D302" s="1">
        <v>590.86087199999997</v>
      </c>
      <c r="E302" s="1" t="s">
        <v>9</v>
      </c>
      <c r="F302"/>
      <c r="G302"/>
      <c r="H302"/>
    </row>
    <row r="303" spans="1:8" ht="15" hidden="1" customHeight="1" x14ac:dyDescent="0.25">
      <c r="A303" s="1">
        <v>2505</v>
      </c>
      <c r="B303" s="1" t="s">
        <v>3</v>
      </c>
      <c r="C303" s="1">
        <v>0</v>
      </c>
      <c r="D303" s="1">
        <v>287.78619400000002</v>
      </c>
      <c r="E303" s="1" t="s">
        <v>9</v>
      </c>
      <c r="F303"/>
      <c r="G303"/>
      <c r="H303"/>
    </row>
    <row r="304" spans="1:8" ht="15" hidden="1" customHeight="1" x14ac:dyDescent="0.25">
      <c r="A304" s="1">
        <v>2506</v>
      </c>
      <c r="B304" s="1" t="s">
        <v>3</v>
      </c>
      <c r="C304" s="1">
        <v>0</v>
      </c>
      <c r="D304" s="1">
        <v>84.576520000000002</v>
      </c>
      <c r="E304" s="1" t="s">
        <v>9</v>
      </c>
      <c r="F304"/>
      <c r="G304"/>
      <c r="H304"/>
    </row>
    <row r="305" spans="1:5" customFormat="1" ht="15" hidden="1" customHeight="1" x14ac:dyDescent="0.25">
      <c r="A305" s="1">
        <v>2525</v>
      </c>
      <c r="B305" s="1" t="s">
        <v>3</v>
      </c>
      <c r="C305" s="1">
        <v>0</v>
      </c>
      <c r="D305" s="1">
        <v>1643.4013239999999</v>
      </c>
      <c r="E305" s="1" t="s">
        <v>9</v>
      </c>
    </row>
    <row r="306" spans="1:5" customFormat="1" ht="15" hidden="1" customHeight="1" x14ac:dyDescent="0.25">
      <c r="A306" s="1">
        <v>2526</v>
      </c>
      <c r="B306" s="1" t="s">
        <v>3</v>
      </c>
      <c r="C306" s="1">
        <v>0</v>
      </c>
      <c r="D306" s="1">
        <v>766.18096800000001</v>
      </c>
      <c r="E306" s="1" t="s">
        <v>9</v>
      </c>
    </row>
    <row r="307" spans="1:5" customFormat="1" ht="15" hidden="1" customHeight="1" x14ac:dyDescent="0.25">
      <c r="A307" s="1">
        <v>2527</v>
      </c>
      <c r="B307" s="1" t="s">
        <v>3</v>
      </c>
      <c r="C307" s="1">
        <v>0</v>
      </c>
      <c r="D307" s="1">
        <v>159.791146</v>
      </c>
      <c r="E307" s="1" t="s">
        <v>9</v>
      </c>
    </row>
    <row r="308" spans="1:5" customFormat="1" ht="15" hidden="1" customHeight="1" x14ac:dyDescent="0.25">
      <c r="A308" s="1">
        <v>2528</v>
      </c>
      <c r="B308" s="1" t="s">
        <v>3</v>
      </c>
      <c r="C308" s="1">
        <v>0</v>
      </c>
      <c r="D308" s="1">
        <v>1125.0792550000001</v>
      </c>
      <c r="E308" s="1" t="s">
        <v>9</v>
      </c>
    </row>
    <row r="309" spans="1:5" customFormat="1" ht="15" hidden="1" customHeight="1" x14ac:dyDescent="0.25">
      <c r="A309" s="1">
        <v>2529</v>
      </c>
      <c r="B309" s="1" t="s">
        <v>3</v>
      </c>
      <c r="C309" s="1">
        <v>0</v>
      </c>
      <c r="D309" s="1">
        <v>683.13133700000003</v>
      </c>
      <c r="E309" s="1" t="s">
        <v>9</v>
      </c>
    </row>
    <row r="310" spans="1:5" customFormat="1" ht="15" hidden="1" customHeight="1" x14ac:dyDescent="0.25">
      <c r="A310" s="1">
        <v>2530</v>
      </c>
      <c r="B310" s="1" t="s">
        <v>3</v>
      </c>
      <c r="C310" s="1">
        <v>0</v>
      </c>
      <c r="D310" s="1">
        <v>834.58633299999997</v>
      </c>
      <c r="E310" s="1" t="s">
        <v>9</v>
      </c>
    </row>
    <row r="311" spans="1:5" customFormat="1" ht="15" hidden="1" customHeight="1" x14ac:dyDescent="0.25">
      <c r="A311" s="1">
        <v>2531</v>
      </c>
      <c r="B311" s="1" t="s">
        <v>3</v>
      </c>
      <c r="C311" s="1">
        <v>0</v>
      </c>
      <c r="D311" s="1">
        <v>85.528144999999995</v>
      </c>
      <c r="E311" s="1" t="s">
        <v>9</v>
      </c>
    </row>
    <row r="312" spans="1:5" customFormat="1" ht="15" hidden="1" customHeight="1" x14ac:dyDescent="0.25">
      <c r="A312" s="1">
        <v>2532</v>
      </c>
      <c r="B312" s="1" t="s">
        <v>3</v>
      </c>
      <c r="C312" s="1">
        <v>0</v>
      </c>
      <c r="D312" s="1">
        <v>75.787701999999996</v>
      </c>
      <c r="E312" s="1" t="s">
        <v>9</v>
      </c>
    </row>
    <row r="313" spans="1:5" customFormat="1" ht="15" hidden="1" customHeight="1" x14ac:dyDescent="0.25">
      <c r="A313" s="1">
        <v>2533</v>
      </c>
      <c r="B313" s="1" t="s">
        <v>3</v>
      </c>
      <c r="C313" s="1">
        <v>0</v>
      </c>
      <c r="D313" s="1">
        <v>67.346632</v>
      </c>
      <c r="E313" s="1" t="s">
        <v>9</v>
      </c>
    </row>
    <row r="314" spans="1:5" customFormat="1" ht="15" hidden="1" customHeight="1" x14ac:dyDescent="0.25">
      <c r="A314" s="1">
        <v>2534</v>
      </c>
      <c r="B314" s="1" t="s">
        <v>3</v>
      </c>
      <c r="C314" s="1">
        <v>0</v>
      </c>
      <c r="D314" s="1">
        <v>331.77989700000001</v>
      </c>
      <c r="E314" s="1" t="s">
        <v>9</v>
      </c>
    </row>
    <row r="315" spans="1:5" customFormat="1" ht="15" hidden="1" customHeight="1" x14ac:dyDescent="0.25">
      <c r="A315" s="1">
        <v>2535</v>
      </c>
      <c r="B315" s="1" t="s">
        <v>3</v>
      </c>
      <c r="C315" s="1">
        <v>0</v>
      </c>
      <c r="D315" s="1">
        <v>66.755967999999996</v>
      </c>
      <c r="E315" s="1" t="s">
        <v>9</v>
      </c>
    </row>
    <row r="316" spans="1:5" customFormat="1" ht="15" hidden="1" customHeight="1" x14ac:dyDescent="0.25">
      <c r="A316" s="1">
        <v>2536</v>
      </c>
      <c r="B316" s="1" t="s">
        <v>3</v>
      </c>
      <c r="C316" s="1">
        <v>0</v>
      </c>
      <c r="D316" s="1">
        <v>82.255429000000007</v>
      </c>
      <c r="E316" s="1" t="s">
        <v>9</v>
      </c>
    </row>
    <row r="317" spans="1:5" customFormat="1" ht="15" hidden="1" customHeight="1" x14ac:dyDescent="0.25">
      <c r="A317" s="1">
        <v>2537</v>
      </c>
      <c r="B317" s="1" t="s">
        <v>3</v>
      </c>
      <c r="C317" s="1">
        <v>0</v>
      </c>
      <c r="D317" s="1">
        <v>85.335632000000004</v>
      </c>
      <c r="E317" s="1" t="s">
        <v>9</v>
      </c>
    </row>
    <row r="318" spans="1:5" customFormat="1" ht="15" hidden="1" customHeight="1" x14ac:dyDescent="0.25">
      <c r="A318" s="1">
        <v>2538</v>
      </c>
      <c r="B318" s="1" t="s">
        <v>3</v>
      </c>
      <c r="C318" s="1">
        <v>0</v>
      </c>
      <c r="D318" s="1">
        <v>24.746632999999999</v>
      </c>
      <c r="E318" s="1" t="s">
        <v>9</v>
      </c>
    </row>
    <row r="319" spans="1:5" customFormat="1" ht="15" hidden="1" customHeight="1" x14ac:dyDescent="0.25">
      <c r="A319" s="1">
        <v>2539</v>
      </c>
      <c r="B319" s="1" t="s">
        <v>3</v>
      </c>
      <c r="C319" s="1">
        <v>0</v>
      </c>
      <c r="D319" s="1">
        <v>199.938446</v>
      </c>
      <c r="E319" s="1" t="s">
        <v>9</v>
      </c>
    </row>
    <row r="320" spans="1:5" customFormat="1" ht="15" hidden="1" customHeight="1" x14ac:dyDescent="0.25">
      <c r="A320" s="1">
        <v>2540</v>
      </c>
      <c r="B320" s="1" t="s">
        <v>3</v>
      </c>
      <c r="C320" s="1">
        <v>0</v>
      </c>
      <c r="D320" s="1">
        <v>140.55177599999999</v>
      </c>
      <c r="E320" s="1" t="s">
        <v>9</v>
      </c>
    </row>
    <row r="321" spans="1:5" customFormat="1" ht="15" hidden="1" customHeight="1" x14ac:dyDescent="0.25">
      <c r="A321" s="1">
        <v>2541</v>
      </c>
      <c r="B321" s="1" t="s">
        <v>3</v>
      </c>
      <c r="C321" s="1">
        <v>0</v>
      </c>
      <c r="D321" s="1">
        <v>267.90768200000002</v>
      </c>
      <c r="E321" s="1" t="s">
        <v>9</v>
      </c>
    </row>
    <row r="322" spans="1:5" customFormat="1" ht="15" hidden="1" customHeight="1" x14ac:dyDescent="0.25">
      <c r="A322" s="1">
        <v>2542</v>
      </c>
      <c r="B322" s="1" t="s">
        <v>3</v>
      </c>
      <c r="C322" s="1">
        <v>0</v>
      </c>
      <c r="D322" s="1">
        <v>561.91833599999995</v>
      </c>
      <c r="E322" s="1" t="s">
        <v>9</v>
      </c>
    </row>
    <row r="323" spans="1:5" customFormat="1" ht="15" hidden="1" customHeight="1" x14ac:dyDescent="0.25">
      <c r="A323" s="1">
        <v>2543</v>
      </c>
      <c r="B323" s="1" t="s">
        <v>3</v>
      </c>
      <c r="C323" s="1">
        <v>0</v>
      </c>
      <c r="D323" s="1">
        <v>112.226157</v>
      </c>
      <c r="E323" s="1" t="s">
        <v>9</v>
      </c>
    </row>
    <row r="324" spans="1:5" customFormat="1" ht="15" hidden="1" customHeight="1" x14ac:dyDescent="0.25">
      <c r="A324" s="1">
        <v>2544</v>
      </c>
      <c r="B324" s="1" t="s">
        <v>3</v>
      </c>
      <c r="C324" s="1">
        <v>0</v>
      </c>
      <c r="D324" s="1">
        <v>85.184771999999995</v>
      </c>
      <c r="E324" s="1" t="s">
        <v>9</v>
      </c>
    </row>
    <row r="325" spans="1:5" customFormat="1" ht="15" hidden="1" customHeight="1" x14ac:dyDescent="0.25">
      <c r="A325" s="1">
        <v>2545</v>
      </c>
      <c r="B325" s="1" t="s">
        <v>3</v>
      </c>
      <c r="C325" s="1">
        <v>0</v>
      </c>
      <c r="D325" s="1">
        <v>782.205376</v>
      </c>
      <c r="E325" s="1" t="s">
        <v>9</v>
      </c>
    </row>
    <row r="326" spans="1:5" customFormat="1" ht="15" hidden="1" customHeight="1" x14ac:dyDescent="0.25">
      <c r="A326" s="1">
        <v>2546</v>
      </c>
      <c r="B326" s="1" t="s">
        <v>3</v>
      </c>
      <c r="C326" s="1">
        <v>0</v>
      </c>
      <c r="D326" s="1">
        <v>523.90792799999997</v>
      </c>
      <c r="E326" s="1" t="s">
        <v>9</v>
      </c>
    </row>
    <row r="327" spans="1:5" customFormat="1" ht="15" hidden="1" customHeight="1" x14ac:dyDescent="0.25">
      <c r="A327" s="1">
        <v>2547</v>
      </c>
      <c r="B327" s="1" t="s">
        <v>3</v>
      </c>
      <c r="C327" s="1">
        <v>0</v>
      </c>
      <c r="D327" s="1">
        <v>468.123696</v>
      </c>
      <c r="E327" s="1" t="s">
        <v>9</v>
      </c>
    </row>
    <row r="328" spans="1:5" customFormat="1" ht="15" hidden="1" customHeight="1" x14ac:dyDescent="0.25">
      <c r="A328" s="1">
        <v>2548</v>
      </c>
      <c r="B328" s="1" t="s">
        <v>3</v>
      </c>
      <c r="C328" s="1">
        <v>0</v>
      </c>
      <c r="D328" s="1">
        <v>203.122781</v>
      </c>
      <c r="E328" s="1" t="s">
        <v>9</v>
      </c>
    </row>
    <row r="329" spans="1:5" customFormat="1" ht="15" hidden="1" customHeight="1" x14ac:dyDescent="0.25">
      <c r="A329" s="1">
        <v>2549</v>
      </c>
      <c r="B329" s="1" t="s">
        <v>3</v>
      </c>
      <c r="C329" s="1">
        <v>0</v>
      </c>
      <c r="D329" s="1">
        <v>136.98679100000001</v>
      </c>
      <c r="E329" s="1" t="s">
        <v>9</v>
      </c>
    </row>
    <row r="330" spans="1:5" customFormat="1" ht="15" hidden="1" customHeight="1" x14ac:dyDescent="0.25">
      <c r="A330" s="1">
        <v>2550</v>
      </c>
      <c r="B330" s="1" t="s">
        <v>3</v>
      </c>
      <c r="C330" s="1">
        <v>0</v>
      </c>
      <c r="D330" s="1">
        <v>170.702066</v>
      </c>
      <c r="E330" s="1" t="s">
        <v>9</v>
      </c>
    </row>
    <row r="331" spans="1:5" customFormat="1" ht="15" hidden="1" customHeight="1" x14ac:dyDescent="0.25">
      <c r="A331" s="1">
        <v>2551</v>
      </c>
      <c r="B331" s="1" t="s">
        <v>3</v>
      </c>
      <c r="C331" s="1">
        <v>0</v>
      </c>
      <c r="D331" s="1">
        <v>329.38741700000003</v>
      </c>
      <c r="E331" s="1" t="s">
        <v>9</v>
      </c>
    </row>
    <row r="332" spans="1:5" customFormat="1" ht="15" hidden="1" customHeight="1" x14ac:dyDescent="0.25">
      <c r="A332" s="1">
        <v>2552</v>
      </c>
      <c r="B332" s="1" t="s">
        <v>3</v>
      </c>
      <c r="C332" s="1">
        <v>0</v>
      </c>
      <c r="D332" s="1">
        <v>787.38396699999998</v>
      </c>
      <c r="E332" s="1" t="s">
        <v>9</v>
      </c>
    </row>
    <row r="333" spans="1:5" customFormat="1" ht="15" hidden="1" customHeight="1" x14ac:dyDescent="0.25">
      <c r="A333" s="1">
        <v>2553</v>
      </c>
      <c r="B333" s="1" t="s">
        <v>3</v>
      </c>
      <c r="C333" s="1">
        <v>0</v>
      </c>
      <c r="D333" s="1">
        <v>388.99397399999998</v>
      </c>
      <c r="E333" s="1" t="s">
        <v>9</v>
      </c>
    </row>
    <row r="334" spans="1:5" customFormat="1" ht="15" hidden="1" customHeight="1" x14ac:dyDescent="0.25">
      <c r="A334" s="1">
        <v>2554</v>
      </c>
      <c r="B334" s="1" t="s">
        <v>3</v>
      </c>
      <c r="C334" s="1">
        <v>0</v>
      </c>
      <c r="D334" s="1">
        <v>426.33968800000002</v>
      </c>
      <c r="E334" s="1" t="s">
        <v>9</v>
      </c>
    </row>
    <row r="335" spans="1:5" customFormat="1" ht="15" hidden="1" customHeight="1" x14ac:dyDescent="0.25">
      <c r="A335" s="1">
        <v>2555</v>
      </c>
      <c r="B335" s="1" t="s">
        <v>3</v>
      </c>
      <c r="C335" s="1">
        <v>0</v>
      </c>
      <c r="D335" s="1">
        <v>392.34089399999999</v>
      </c>
      <c r="E335" s="1" t="s">
        <v>9</v>
      </c>
    </row>
    <row r="336" spans="1:5" customFormat="1" ht="15" hidden="1" customHeight="1" x14ac:dyDescent="0.25">
      <c r="A336" s="1">
        <v>2556</v>
      </c>
      <c r="B336" s="1" t="s">
        <v>3</v>
      </c>
      <c r="C336" s="1">
        <v>0</v>
      </c>
      <c r="D336" s="1">
        <v>371.766099</v>
      </c>
      <c r="E336" s="1" t="s">
        <v>9</v>
      </c>
    </row>
    <row r="337" spans="1:5" customFormat="1" ht="15" hidden="1" customHeight="1" x14ac:dyDescent="0.25">
      <c r="A337" s="1">
        <v>2557</v>
      </c>
      <c r="B337" s="1" t="s">
        <v>3</v>
      </c>
      <c r="C337" s="1">
        <v>0</v>
      </c>
      <c r="D337" s="1">
        <v>95.244174000000001</v>
      </c>
      <c r="E337" s="1" t="s">
        <v>9</v>
      </c>
    </row>
    <row r="338" spans="1:5" customFormat="1" ht="15" hidden="1" customHeight="1" x14ac:dyDescent="0.25">
      <c r="A338" s="1">
        <v>2558</v>
      </c>
      <c r="B338" s="1" t="s">
        <v>3</v>
      </c>
      <c r="C338" s="1">
        <v>0</v>
      </c>
      <c r="D338" s="1">
        <v>500.28766899999999</v>
      </c>
      <c r="E338" s="1" t="s">
        <v>9</v>
      </c>
    </row>
    <row r="339" spans="1:5" customFormat="1" ht="15" hidden="1" customHeight="1" x14ac:dyDescent="0.25">
      <c r="A339" s="1">
        <v>2559</v>
      </c>
      <c r="B339" s="1" t="s">
        <v>3</v>
      </c>
      <c r="C339" s="1">
        <v>0</v>
      </c>
      <c r="D339" s="1">
        <v>128.355221</v>
      </c>
      <c r="E339" s="1" t="s">
        <v>9</v>
      </c>
    </row>
    <row r="340" spans="1:5" customFormat="1" ht="15" hidden="1" customHeight="1" x14ac:dyDescent="0.25">
      <c r="A340" s="1">
        <v>2560</v>
      </c>
      <c r="B340" s="1" t="s">
        <v>3</v>
      </c>
      <c r="C340" s="1">
        <v>0</v>
      </c>
      <c r="D340" s="1">
        <v>144.45593400000001</v>
      </c>
      <c r="E340" s="1" t="s">
        <v>9</v>
      </c>
    </row>
    <row r="341" spans="1:5" customFormat="1" ht="15" hidden="1" customHeight="1" x14ac:dyDescent="0.25">
      <c r="A341" s="1">
        <v>2561</v>
      </c>
      <c r="B341" s="1" t="s">
        <v>3</v>
      </c>
      <c r="C341" s="1">
        <v>0</v>
      </c>
      <c r="D341" s="1">
        <v>309.511078</v>
      </c>
      <c r="E341" s="1" t="s">
        <v>9</v>
      </c>
    </row>
    <row r="342" spans="1:5" customFormat="1" ht="15" hidden="1" customHeight="1" x14ac:dyDescent="0.25">
      <c r="A342" s="1">
        <v>2562</v>
      </c>
      <c r="B342" s="1" t="s">
        <v>3</v>
      </c>
      <c r="C342" s="1">
        <v>0</v>
      </c>
      <c r="D342" s="1">
        <v>133.50756200000001</v>
      </c>
      <c r="E342" s="1" t="s">
        <v>9</v>
      </c>
    </row>
    <row r="343" spans="1:5" customFormat="1" ht="15" hidden="1" customHeight="1" x14ac:dyDescent="0.25">
      <c r="A343" s="1">
        <v>2563</v>
      </c>
      <c r="B343" s="1" t="s">
        <v>3</v>
      </c>
      <c r="C343" s="1">
        <v>0</v>
      </c>
      <c r="D343" s="1">
        <v>69.036805999999999</v>
      </c>
      <c r="E343" s="1" t="s">
        <v>9</v>
      </c>
    </row>
    <row r="344" spans="1:5" customFormat="1" ht="15" hidden="1" customHeight="1" x14ac:dyDescent="0.25">
      <c r="A344" s="1">
        <v>2564</v>
      </c>
      <c r="B344" s="1" t="s">
        <v>3</v>
      </c>
      <c r="C344" s="1">
        <v>0</v>
      </c>
      <c r="D344" s="1">
        <v>707.64065400000004</v>
      </c>
      <c r="E344" s="1" t="s">
        <v>9</v>
      </c>
    </row>
    <row r="345" spans="1:5" customFormat="1" ht="15" hidden="1" customHeight="1" x14ac:dyDescent="0.25">
      <c r="A345" s="1">
        <v>2565</v>
      </c>
      <c r="B345" s="1" t="s">
        <v>3</v>
      </c>
      <c r="C345" s="1">
        <v>0</v>
      </c>
      <c r="D345" s="1">
        <v>69.826808999999997</v>
      </c>
      <c r="E345" s="1" t="s">
        <v>9</v>
      </c>
    </row>
    <row r="346" spans="1:5" customFormat="1" ht="15" hidden="1" customHeight="1" x14ac:dyDescent="0.25">
      <c r="A346" s="1">
        <v>2566</v>
      </c>
      <c r="B346" s="1" t="s">
        <v>3</v>
      </c>
      <c r="C346" s="1">
        <v>0</v>
      </c>
      <c r="D346" s="1">
        <v>339.94899900000001</v>
      </c>
      <c r="E346" s="1" t="s">
        <v>9</v>
      </c>
    </row>
    <row r="347" spans="1:5" customFormat="1" ht="15" hidden="1" customHeight="1" x14ac:dyDescent="0.25">
      <c r="A347" s="1">
        <v>2567</v>
      </c>
      <c r="B347" s="1" t="s">
        <v>3</v>
      </c>
      <c r="C347" s="1">
        <v>0</v>
      </c>
      <c r="D347" s="1">
        <v>202.12714</v>
      </c>
      <c r="E347" s="1" t="s">
        <v>9</v>
      </c>
    </row>
    <row r="348" spans="1:5" customFormat="1" ht="15" hidden="1" customHeight="1" x14ac:dyDescent="0.25">
      <c r="A348" s="1">
        <v>2568</v>
      </c>
      <c r="B348" s="1" t="s">
        <v>3</v>
      </c>
      <c r="C348" s="1">
        <v>0</v>
      </c>
      <c r="D348" s="1">
        <v>303.36922199999998</v>
      </c>
      <c r="E348" s="1" t="s">
        <v>9</v>
      </c>
    </row>
    <row r="349" spans="1:5" customFormat="1" ht="15" hidden="1" customHeight="1" x14ac:dyDescent="0.25">
      <c r="A349" s="1">
        <v>2569</v>
      </c>
      <c r="B349" s="1" t="s">
        <v>3</v>
      </c>
      <c r="C349" s="1">
        <v>0</v>
      </c>
      <c r="D349" s="1">
        <v>914.19873700000005</v>
      </c>
      <c r="E349" s="1" t="s">
        <v>9</v>
      </c>
    </row>
    <row r="350" spans="1:5" customFormat="1" ht="15" hidden="1" customHeight="1" x14ac:dyDescent="0.25">
      <c r="A350" s="1">
        <v>2570</v>
      </c>
      <c r="B350" s="1" t="s">
        <v>3</v>
      </c>
      <c r="C350" s="1">
        <v>0</v>
      </c>
      <c r="D350" s="1">
        <v>326.96532999999999</v>
      </c>
      <c r="E350" s="1" t="s">
        <v>9</v>
      </c>
    </row>
    <row r="351" spans="1:5" customFormat="1" ht="15" hidden="1" customHeight="1" x14ac:dyDescent="0.25">
      <c r="A351" s="1">
        <v>2571</v>
      </c>
      <c r="B351" s="1" t="s">
        <v>3</v>
      </c>
      <c r="C351" s="1">
        <v>0</v>
      </c>
      <c r="D351" s="1">
        <v>229.69740999999999</v>
      </c>
      <c r="E351" s="1" t="s">
        <v>9</v>
      </c>
    </row>
    <row r="352" spans="1:5" customFormat="1" ht="15" hidden="1" customHeight="1" x14ac:dyDescent="0.25">
      <c r="A352" s="1">
        <v>2572</v>
      </c>
      <c r="B352" s="1" t="s">
        <v>3</v>
      </c>
      <c r="C352" s="1">
        <v>0</v>
      </c>
      <c r="D352" s="1">
        <v>405.36560400000002</v>
      </c>
      <c r="E352" s="1" t="s">
        <v>9</v>
      </c>
    </row>
    <row r="353" spans="1:5" customFormat="1" ht="15" hidden="1" customHeight="1" x14ac:dyDescent="0.25">
      <c r="A353" s="1">
        <v>2573</v>
      </c>
      <c r="B353" s="1" t="s">
        <v>3</v>
      </c>
      <c r="C353" s="1">
        <v>0</v>
      </c>
      <c r="D353" s="1">
        <v>97.354550000000003</v>
      </c>
      <c r="E353" s="1" t="s">
        <v>9</v>
      </c>
    </row>
    <row r="354" spans="1:5" customFormat="1" ht="15" hidden="1" customHeight="1" x14ac:dyDescent="0.25">
      <c r="A354" s="1">
        <v>2574</v>
      </c>
      <c r="B354" s="1" t="s">
        <v>3</v>
      </c>
      <c r="C354" s="1">
        <v>0</v>
      </c>
      <c r="D354" s="1">
        <v>144.39109199999999</v>
      </c>
      <c r="E354" s="1" t="s">
        <v>9</v>
      </c>
    </row>
    <row r="355" spans="1:5" customFormat="1" ht="15" hidden="1" customHeight="1" x14ac:dyDescent="0.25">
      <c r="A355" s="1">
        <v>2575</v>
      </c>
      <c r="B355" s="1" t="s">
        <v>3</v>
      </c>
      <c r="C355" s="1">
        <v>0</v>
      </c>
      <c r="D355" s="1">
        <v>60.904020000000003</v>
      </c>
      <c r="E355" s="1" t="s">
        <v>9</v>
      </c>
    </row>
    <row r="356" spans="1:5" customFormat="1" ht="15" hidden="1" customHeight="1" x14ac:dyDescent="0.25">
      <c r="A356" s="1">
        <v>2576</v>
      </c>
      <c r="B356" s="1" t="s">
        <v>3</v>
      </c>
      <c r="C356" s="1">
        <v>0</v>
      </c>
      <c r="D356" s="1">
        <v>840.98232399999995</v>
      </c>
      <c r="E356" s="1" t="s">
        <v>9</v>
      </c>
    </row>
    <row r="357" spans="1:5" customFormat="1" ht="15" hidden="1" customHeight="1" x14ac:dyDescent="0.25">
      <c r="A357" s="1">
        <v>2577</v>
      </c>
      <c r="B357" s="1" t="s">
        <v>3</v>
      </c>
      <c r="C357" s="1">
        <v>0</v>
      </c>
      <c r="D357" s="1">
        <v>100.283719</v>
      </c>
      <c r="E357" s="1" t="s">
        <v>9</v>
      </c>
    </row>
    <row r="358" spans="1:5" customFormat="1" ht="15" hidden="1" customHeight="1" x14ac:dyDescent="0.25">
      <c r="A358" s="1">
        <v>2578</v>
      </c>
      <c r="B358" s="1" t="s">
        <v>3</v>
      </c>
      <c r="C358" s="1">
        <v>0</v>
      </c>
      <c r="D358" s="1">
        <v>153.92860899999999</v>
      </c>
      <c r="E358" s="1" t="s">
        <v>9</v>
      </c>
    </row>
    <row r="359" spans="1:5" customFormat="1" ht="15" hidden="1" customHeight="1" x14ac:dyDescent="0.25">
      <c r="A359" s="1">
        <v>2579</v>
      </c>
      <c r="B359" s="1" t="s">
        <v>3</v>
      </c>
      <c r="C359" s="1">
        <v>0</v>
      </c>
      <c r="D359" s="1">
        <v>96.987200999999999</v>
      </c>
      <c r="E359" s="1" t="s">
        <v>9</v>
      </c>
    </row>
    <row r="360" spans="1:5" customFormat="1" ht="15" hidden="1" customHeight="1" x14ac:dyDescent="0.25">
      <c r="A360" s="1">
        <v>2580</v>
      </c>
      <c r="B360" s="1" t="s">
        <v>3</v>
      </c>
      <c r="C360" s="1">
        <v>0</v>
      </c>
      <c r="D360" s="1">
        <v>148.81302199999999</v>
      </c>
      <c r="E360" s="1" t="s">
        <v>9</v>
      </c>
    </row>
    <row r="361" spans="1:5" customFormat="1" ht="15" hidden="1" customHeight="1" x14ac:dyDescent="0.25">
      <c r="A361" s="1">
        <v>2581</v>
      </c>
      <c r="B361" s="1" t="s">
        <v>3</v>
      </c>
      <c r="C361" s="1">
        <v>0</v>
      </c>
      <c r="D361" s="1">
        <v>127.81723599999999</v>
      </c>
      <c r="E361" s="1" t="s">
        <v>9</v>
      </c>
    </row>
    <row r="362" spans="1:5" customFormat="1" ht="15" hidden="1" customHeight="1" x14ac:dyDescent="0.25">
      <c r="A362" s="1">
        <v>2582</v>
      </c>
      <c r="B362" s="1" t="s">
        <v>3</v>
      </c>
      <c r="C362" s="1">
        <v>0</v>
      </c>
      <c r="D362" s="1">
        <v>153.82202699999999</v>
      </c>
      <c r="E362" s="1" t="s">
        <v>9</v>
      </c>
    </row>
    <row r="363" spans="1:5" customFormat="1" ht="15" hidden="1" customHeight="1" x14ac:dyDescent="0.25">
      <c r="A363" s="1">
        <v>2587</v>
      </c>
      <c r="B363" s="1" t="s">
        <v>3</v>
      </c>
      <c r="C363" s="1">
        <v>0</v>
      </c>
      <c r="D363" s="1">
        <v>477.81233600000002</v>
      </c>
      <c r="E363" s="1" t="s">
        <v>9</v>
      </c>
    </row>
    <row r="364" spans="1:5" customFormat="1" ht="15" hidden="1" customHeight="1" x14ac:dyDescent="0.25">
      <c r="A364" s="1">
        <v>2588</v>
      </c>
      <c r="B364" s="1" t="s">
        <v>3</v>
      </c>
      <c r="C364" s="1">
        <v>0</v>
      </c>
      <c r="D364" s="1">
        <v>501.10707300000001</v>
      </c>
      <c r="E364" s="1" t="s">
        <v>9</v>
      </c>
    </row>
    <row r="365" spans="1:5" customFormat="1" ht="15" hidden="1" customHeight="1" x14ac:dyDescent="0.25">
      <c r="A365" s="1">
        <v>2589</v>
      </c>
      <c r="B365" s="1" t="s">
        <v>3</v>
      </c>
      <c r="C365" s="1">
        <v>0</v>
      </c>
      <c r="D365" s="1">
        <v>415.51557400000002</v>
      </c>
      <c r="E365" s="1" t="s">
        <v>9</v>
      </c>
    </row>
    <row r="366" spans="1:5" customFormat="1" ht="15" hidden="1" customHeight="1" x14ac:dyDescent="0.25">
      <c r="A366" s="1">
        <v>2590</v>
      </c>
      <c r="B366" s="1" t="s">
        <v>3</v>
      </c>
      <c r="C366" s="1">
        <v>0</v>
      </c>
      <c r="D366" s="1">
        <v>305.61742099999998</v>
      </c>
      <c r="E366" s="1" t="s">
        <v>9</v>
      </c>
    </row>
    <row r="367" spans="1:5" customFormat="1" ht="15" hidden="1" customHeight="1" x14ac:dyDescent="0.25">
      <c r="A367" s="1">
        <v>2591</v>
      </c>
      <c r="B367" s="1" t="s">
        <v>3</v>
      </c>
      <c r="C367" s="1">
        <v>0</v>
      </c>
      <c r="D367" s="1">
        <v>185.14716999999999</v>
      </c>
      <c r="E367" s="1" t="s">
        <v>9</v>
      </c>
    </row>
    <row r="368" spans="1:5" customFormat="1" ht="15" hidden="1" customHeight="1" x14ac:dyDescent="0.25">
      <c r="A368" s="1">
        <v>2592</v>
      </c>
      <c r="B368" s="1" t="s">
        <v>3</v>
      </c>
      <c r="C368" s="1">
        <v>0</v>
      </c>
      <c r="D368" s="1">
        <v>161.344199</v>
      </c>
      <c r="E368" s="1" t="s">
        <v>9</v>
      </c>
    </row>
    <row r="369" spans="1:5" customFormat="1" ht="15" hidden="1" customHeight="1" x14ac:dyDescent="0.25">
      <c r="A369" s="1">
        <v>2593</v>
      </c>
      <c r="B369" s="1" t="s">
        <v>3</v>
      </c>
      <c r="C369" s="1">
        <v>0</v>
      </c>
      <c r="D369" s="1">
        <v>155.268235</v>
      </c>
      <c r="E369" s="1" t="s">
        <v>9</v>
      </c>
    </row>
    <row r="370" spans="1:5" customFormat="1" ht="15" hidden="1" customHeight="1" x14ac:dyDescent="0.25">
      <c r="A370" s="1">
        <v>2594</v>
      </c>
      <c r="B370" s="1" t="s">
        <v>3</v>
      </c>
      <c r="C370" s="1">
        <v>0</v>
      </c>
      <c r="D370" s="1">
        <v>108.512762</v>
      </c>
      <c r="E370" s="1" t="s">
        <v>9</v>
      </c>
    </row>
    <row r="371" spans="1:5" customFormat="1" ht="15" hidden="1" customHeight="1" x14ac:dyDescent="0.25">
      <c r="A371" s="1">
        <v>2595</v>
      </c>
      <c r="B371" s="1" t="s">
        <v>3</v>
      </c>
      <c r="C371" s="1">
        <v>0</v>
      </c>
      <c r="D371" s="1">
        <v>220.29614000000001</v>
      </c>
      <c r="E371" s="1" t="s">
        <v>9</v>
      </c>
    </row>
    <row r="372" spans="1:5" customFormat="1" ht="15" hidden="1" customHeight="1" x14ac:dyDescent="0.25">
      <c r="A372" s="1">
        <v>2596</v>
      </c>
      <c r="B372" s="1" t="s">
        <v>3</v>
      </c>
      <c r="C372" s="1">
        <v>0</v>
      </c>
      <c r="D372" s="1">
        <v>124.47259</v>
      </c>
      <c r="E372" s="1" t="s">
        <v>9</v>
      </c>
    </row>
    <row r="373" spans="1:5" customFormat="1" ht="15" hidden="1" customHeight="1" x14ac:dyDescent="0.25">
      <c r="A373" s="1">
        <v>2597</v>
      </c>
      <c r="B373" s="1" t="s">
        <v>3</v>
      </c>
      <c r="C373" s="1">
        <v>0</v>
      </c>
      <c r="D373" s="1">
        <v>247.464145</v>
      </c>
      <c r="E373" s="1" t="s">
        <v>9</v>
      </c>
    </row>
    <row r="374" spans="1:5" customFormat="1" ht="15" hidden="1" customHeight="1" x14ac:dyDescent="0.25">
      <c r="A374" s="1">
        <v>2598</v>
      </c>
      <c r="B374" s="1" t="s">
        <v>3</v>
      </c>
      <c r="C374" s="1">
        <v>0</v>
      </c>
      <c r="D374" s="1">
        <v>151.88760300000001</v>
      </c>
      <c r="E374" s="1" t="s">
        <v>9</v>
      </c>
    </row>
    <row r="375" spans="1:5" customFormat="1" ht="15" hidden="1" customHeight="1" x14ac:dyDescent="0.25">
      <c r="A375" s="1">
        <v>2599</v>
      </c>
      <c r="B375" s="1" t="s">
        <v>3</v>
      </c>
      <c r="C375" s="1">
        <v>0</v>
      </c>
      <c r="D375" s="1">
        <v>1163.992023</v>
      </c>
      <c r="E375" s="1" t="s">
        <v>9</v>
      </c>
    </row>
    <row r="376" spans="1:5" customFormat="1" ht="15" hidden="1" customHeight="1" x14ac:dyDescent="0.25">
      <c r="A376" s="1">
        <v>2600</v>
      </c>
      <c r="B376" s="1" t="s">
        <v>3</v>
      </c>
      <c r="C376" s="1">
        <v>0</v>
      </c>
      <c r="D376" s="1">
        <v>125.318421</v>
      </c>
      <c r="E376" s="1" t="s">
        <v>9</v>
      </c>
    </row>
    <row r="377" spans="1:5" customFormat="1" ht="15" hidden="1" customHeight="1" x14ac:dyDescent="0.25">
      <c r="A377" s="1">
        <v>2601</v>
      </c>
      <c r="B377" s="1" t="s">
        <v>3</v>
      </c>
      <c r="C377" s="1">
        <v>0</v>
      </c>
      <c r="D377" s="1">
        <v>72.193314999999998</v>
      </c>
      <c r="E377" s="1" t="s">
        <v>9</v>
      </c>
    </row>
    <row r="378" spans="1:5" customFormat="1" ht="15" hidden="1" customHeight="1" x14ac:dyDescent="0.25">
      <c r="A378" s="1">
        <v>2602</v>
      </c>
      <c r="B378" s="1" t="s">
        <v>3</v>
      </c>
      <c r="C378" s="1">
        <v>0</v>
      </c>
      <c r="D378" s="1">
        <v>395.69131599999997</v>
      </c>
      <c r="E378" s="1" t="s">
        <v>9</v>
      </c>
    </row>
    <row r="379" spans="1:5" customFormat="1" ht="15" hidden="1" customHeight="1" x14ac:dyDescent="0.25">
      <c r="A379" s="1">
        <v>2603</v>
      </c>
      <c r="B379" s="1" t="s">
        <v>3</v>
      </c>
      <c r="C379" s="1">
        <v>0</v>
      </c>
      <c r="D379" s="1">
        <v>579.78701599999999</v>
      </c>
      <c r="E379" s="1" t="s">
        <v>9</v>
      </c>
    </row>
    <row r="380" spans="1:5" customFormat="1" ht="15" hidden="1" customHeight="1" x14ac:dyDescent="0.25">
      <c r="A380" s="1">
        <v>2604</v>
      </c>
      <c r="B380" s="1" t="s">
        <v>3</v>
      </c>
      <c r="C380" s="1">
        <v>0</v>
      </c>
      <c r="D380" s="1">
        <v>148.56100499999999</v>
      </c>
      <c r="E380" s="1" t="s">
        <v>9</v>
      </c>
    </row>
    <row r="381" spans="1:5" customFormat="1" ht="15" hidden="1" customHeight="1" x14ac:dyDescent="0.25">
      <c r="A381" s="1">
        <v>2605</v>
      </c>
      <c r="B381" s="1" t="s">
        <v>3</v>
      </c>
      <c r="C381" s="1">
        <v>0</v>
      </c>
      <c r="D381" s="1">
        <v>118.20280099999999</v>
      </c>
      <c r="E381" s="1" t="s">
        <v>9</v>
      </c>
    </row>
    <row r="382" spans="1:5" customFormat="1" ht="15" hidden="1" customHeight="1" x14ac:dyDescent="0.25">
      <c r="A382" s="1">
        <v>2606</v>
      </c>
      <c r="B382" s="1" t="s">
        <v>3</v>
      </c>
      <c r="C382" s="1">
        <v>0</v>
      </c>
      <c r="D382" s="1">
        <v>465.44540699999999</v>
      </c>
      <c r="E382" s="1" t="s">
        <v>9</v>
      </c>
    </row>
    <row r="383" spans="1:5" customFormat="1" ht="15" hidden="1" customHeight="1" x14ac:dyDescent="0.25">
      <c r="A383" s="1">
        <v>2607</v>
      </c>
      <c r="B383" s="1" t="s">
        <v>3</v>
      </c>
      <c r="C383" s="1">
        <v>0</v>
      </c>
      <c r="D383" s="1">
        <v>70.457549999999998</v>
      </c>
      <c r="E383" s="1" t="s">
        <v>9</v>
      </c>
    </row>
    <row r="384" spans="1:5" customFormat="1" ht="15" hidden="1" customHeight="1" x14ac:dyDescent="0.25">
      <c r="A384" s="1">
        <v>2608</v>
      </c>
      <c r="B384" s="1" t="s">
        <v>3</v>
      </c>
      <c r="C384" s="1">
        <v>0</v>
      </c>
      <c r="D384" s="1">
        <v>195.230985</v>
      </c>
      <c r="E384" s="1" t="s">
        <v>9</v>
      </c>
    </row>
    <row r="385" spans="1:5" customFormat="1" ht="15" hidden="1" customHeight="1" x14ac:dyDescent="0.25">
      <c r="A385" s="1">
        <v>2609</v>
      </c>
      <c r="B385" s="1" t="s">
        <v>3</v>
      </c>
      <c r="C385" s="1">
        <v>0</v>
      </c>
      <c r="D385" s="1">
        <v>101.498299</v>
      </c>
      <c r="E385" s="1" t="s">
        <v>9</v>
      </c>
    </row>
    <row r="386" spans="1:5" customFormat="1" ht="15" hidden="1" customHeight="1" x14ac:dyDescent="0.25">
      <c r="A386" s="1">
        <v>2610</v>
      </c>
      <c r="B386" s="1" t="s">
        <v>3</v>
      </c>
      <c r="C386" s="1">
        <v>0</v>
      </c>
      <c r="D386" s="1">
        <v>141.875564</v>
      </c>
      <c r="E386" s="1" t="s">
        <v>9</v>
      </c>
    </row>
    <row r="387" spans="1:5" customFormat="1" ht="15" hidden="1" customHeight="1" x14ac:dyDescent="0.25">
      <c r="A387" s="1">
        <v>2611</v>
      </c>
      <c r="B387" s="1" t="s">
        <v>3</v>
      </c>
      <c r="C387" s="1">
        <v>0</v>
      </c>
      <c r="D387" s="1">
        <v>425.243066</v>
      </c>
      <c r="E387" s="1" t="s">
        <v>9</v>
      </c>
    </row>
    <row r="388" spans="1:5" customFormat="1" ht="15" hidden="1" customHeight="1" x14ac:dyDescent="0.25">
      <c r="A388" s="1">
        <v>2612</v>
      </c>
      <c r="B388" s="1" t="s">
        <v>3</v>
      </c>
      <c r="C388" s="1">
        <v>0</v>
      </c>
      <c r="D388" s="1">
        <v>233.19632799999999</v>
      </c>
      <c r="E388" s="1" t="s">
        <v>9</v>
      </c>
    </row>
    <row r="389" spans="1:5" customFormat="1" ht="15" hidden="1" customHeight="1" x14ac:dyDescent="0.25">
      <c r="A389" s="1">
        <v>2613</v>
      </c>
      <c r="B389" s="1" t="s">
        <v>3</v>
      </c>
      <c r="C389" s="1">
        <v>0</v>
      </c>
      <c r="D389" s="1">
        <v>239.309394</v>
      </c>
      <c r="E389" s="1" t="s">
        <v>9</v>
      </c>
    </row>
    <row r="390" spans="1:5" customFormat="1" ht="15" hidden="1" customHeight="1" x14ac:dyDescent="0.25">
      <c r="A390" s="1">
        <v>2614</v>
      </c>
      <c r="B390" s="1" t="s">
        <v>3</v>
      </c>
      <c r="C390" s="1">
        <v>0</v>
      </c>
      <c r="D390" s="1">
        <v>419.77570500000002</v>
      </c>
      <c r="E390" s="1" t="s">
        <v>9</v>
      </c>
    </row>
    <row r="391" spans="1:5" customFormat="1" ht="15" hidden="1" customHeight="1" x14ac:dyDescent="0.25">
      <c r="A391" s="1">
        <v>2615</v>
      </c>
      <c r="B391" s="1" t="s">
        <v>3</v>
      </c>
      <c r="C391" s="1">
        <v>0</v>
      </c>
      <c r="D391" s="1">
        <v>91.129215000000002</v>
      </c>
      <c r="E391" s="1" t="s">
        <v>9</v>
      </c>
    </row>
    <row r="392" spans="1:5" customFormat="1" ht="15" hidden="1" customHeight="1" x14ac:dyDescent="0.25">
      <c r="A392" s="1">
        <v>2616</v>
      </c>
      <c r="B392" s="1" t="s">
        <v>3</v>
      </c>
      <c r="C392" s="1">
        <v>0</v>
      </c>
      <c r="D392" s="1">
        <v>93.218152000000003</v>
      </c>
      <c r="E392" s="1" t="s">
        <v>9</v>
      </c>
    </row>
    <row r="393" spans="1:5" customFormat="1" ht="15" hidden="1" customHeight="1" x14ac:dyDescent="0.25">
      <c r="A393" s="1">
        <v>2617</v>
      </c>
      <c r="B393" s="1" t="s">
        <v>3</v>
      </c>
      <c r="C393" s="1">
        <v>0</v>
      </c>
      <c r="D393" s="1">
        <v>224.294803</v>
      </c>
      <c r="E393" s="1" t="s">
        <v>9</v>
      </c>
    </row>
    <row r="394" spans="1:5" customFormat="1" ht="15" hidden="1" customHeight="1" x14ac:dyDescent="0.25">
      <c r="A394" s="1">
        <v>2619</v>
      </c>
      <c r="B394" s="1" t="s">
        <v>3</v>
      </c>
      <c r="C394" s="1">
        <v>0</v>
      </c>
      <c r="D394" s="1">
        <v>61.540076999999997</v>
      </c>
      <c r="E394" s="1" t="s">
        <v>9</v>
      </c>
    </row>
    <row r="395" spans="1:5" customFormat="1" ht="15" hidden="1" customHeight="1" x14ac:dyDescent="0.25">
      <c r="A395" s="1">
        <v>2620</v>
      </c>
      <c r="B395" s="1" t="s">
        <v>3</v>
      </c>
      <c r="C395" s="1">
        <v>0</v>
      </c>
      <c r="D395" s="1">
        <v>253.596025</v>
      </c>
      <c r="E395" s="1" t="s">
        <v>9</v>
      </c>
    </row>
    <row r="396" spans="1:5" customFormat="1" ht="15" hidden="1" customHeight="1" x14ac:dyDescent="0.25">
      <c r="A396" s="1">
        <v>2621</v>
      </c>
      <c r="B396" s="1" t="s">
        <v>3</v>
      </c>
      <c r="C396" s="1">
        <v>0</v>
      </c>
      <c r="D396" s="1">
        <v>237.62228300000001</v>
      </c>
      <c r="E396" s="1" t="s">
        <v>9</v>
      </c>
    </row>
    <row r="397" spans="1:5" customFormat="1" ht="15" hidden="1" customHeight="1" x14ac:dyDescent="0.25">
      <c r="A397" s="1">
        <v>2622</v>
      </c>
      <c r="B397" s="1" t="s">
        <v>3</v>
      </c>
      <c r="C397" s="1">
        <v>0</v>
      </c>
      <c r="D397" s="1">
        <v>558.037149</v>
      </c>
      <c r="E397" s="1" t="s">
        <v>9</v>
      </c>
    </row>
    <row r="398" spans="1:5" customFormat="1" ht="15" hidden="1" customHeight="1" x14ac:dyDescent="0.25">
      <c r="A398" s="1">
        <v>2623</v>
      </c>
      <c r="B398" s="1" t="s">
        <v>3</v>
      </c>
      <c r="C398" s="1">
        <v>0</v>
      </c>
      <c r="D398" s="1">
        <v>89.710920999999999</v>
      </c>
      <c r="E398" s="1" t="s">
        <v>9</v>
      </c>
    </row>
    <row r="399" spans="1:5" customFormat="1" ht="15" hidden="1" customHeight="1" x14ac:dyDescent="0.25">
      <c r="A399" s="1">
        <v>2624</v>
      </c>
      <c r="B399" s="1" t="s">
        <v>3</v>
      </c>
      <c r="C399" s="1">
        <v>0</v>
      </c>
      <c r="D399" s="1">
        <v>236.35773699999999</v>
      </c>
      <c r="E399" s="1" t="s">
        <v>9</v>
      </c>
    </row>
    <row r="400" spans="1:5" customFormat="1" ht="15" hidden="1" customHeight="1" x14ac:dyDescent="0.25">
      <c r="A400" s="1">
        <v>2625</v>
      </c>
      <c r="B400" s="1" t="s">
        <v>3</v>
      </c>
      <c r="C400" s="1">
        <v>0</v>
      </c>
      <c r="D400" s="1">
        <v>591.89074900000003</v>
      </c>
      <c r="E400" s="1" t="s">
        <v>9</v>
      </c>
    </row>
    <row r="401" spans="1:5" customFormat="1" ht="15" hidden="1" customHeight="1" x14ac:dyDescent="0.25">
      <c r="A401" s="1">
        <v>2626</v>
      </c>
      <c r="B401" s="1" t="s">
        <v>3</v>
      </c>
      <c r="C401" s="1">
        <v>0</v>
      </c>
      <c r="D401" s="1">
        <v>166.00064399999999</v>
      </c>
      <c r="E401" s="1" t="s">
        <v>9</v>
      </c>
    </row>
    <row r="402" spans="1:5" customFormat="1" ht="15" hidden="1" customHeight="1" x14ac:dyDescent="0.25">
      <c r="A402" s="1">
        <v>2627</v>
      </c>
      <c r="B402" s="1" t="s">
        <v>3</v>
      </c>
      <c r="C402" s="1">
        <v>0</v>
      </c>
      <c r="D402" s="1">
        <v>258.64326999999997</v>
      </c>
      <c r="E402" s="1" t="s">
        <v>9</v>
      </c>
    </row>
    <row r="403" spans="1:5" customFormat="1" ht="15" hidden="1" customHeight="1" x14ac:dyDescent="0.25">
      <c r="A403" s="1">
        <v>2628</v>
      </c>
      <c r="B403" s="1" t="s">
        <v>3</v>
      </c>
      <c r="C403" s="1">
        <v>0</v>
      </c>
      <c r="D403" s="1">
        <v>183.36870200000001</v>
      </c>
      <c r="E403" s="1" t="s">
        <v>9</v>
      </c>
    </row>
    <row r="404" spans="1:5" customFormat="1" ht="15" hidden="1" customHeight="1" x14ac:dyDescent="0.25">
      <c r="A404" s="1">
        <v>2629</v>
      </c>
      <c r="B404" s="1" t="s">
        <v>3</v>
      </c>
      <c r="C404" s="1">
        <v>0</v>
      </c>
      <c r="D404" s="1">
        <v>248.01652300000001</v>
      </c>
      <c r="E404" s="1" t="s">
        <v>9</v>
      </c>
    </row>
    <row r="405" spans="1:5" customFormat="1" ht="15" hidden="1" customHeight="1" x14ac:dyDescent="0.25">
      <c r="A405" s="1">
        <v>2630</v>
      </c>
      <c r="B405" s="1" t="s">
        <v>3</v>
      </c>
      <c r="C405" s="1">
        <v>0</v>
      </c>
      <c r="D405" s="1">
        <v>500.78540199999998</v>
      </c>
      <c r="E405" s="1" t="s">
        <v>9</v>
      </c>
    </row>
    <row r="406" spans="1:5" customFormat="1" ht="15" hidden="1" customHeight="1" x14ac:dyDescent="0.25">
      <c r="A406" s="1">
        <v>2631</v>
      </c>
      <c r="B406" s="1" t="s">
        <v>3</v>
      </c>
      <c r="C406" s="1">
        <v>0</v>
      </c>
      <c r="D406" s="1">
        <v>313.470889</v>
      </c>
      <c r="E406" s="1" t="s">
        <v>9</v>
      </c>
    </row>
    <row r="407" spans="1:5" customFormat="1" ht="15" hidden="1" customHeight="1" x14ac:dyDescent="0.25">
      <c r="A407" s="1">
        <v>2632</v>
      </c>
      <c r="B407" s="1" t="s">
        <v>3</v>
      </c>
      <c r="C407" s="1">
        <v>0</v>
      </c>
      <c r="D407" s="1">
        <v>360.62223799999998</v>
      </c>
      <c r="E407" s="1" t="s">
        <v>9</v>
      </c>
    </row>
    <row r="408" spans="1:5" customFormat="1" ht="15" hidden="1" customHeight="1" x14ac:dyDescent="0.25">
      <c r="A408" s="1">
        <v>2633</v>
      </c>
      <c r="B408" s="1" t="s">
        <v>3</v>
      </c>
      <c r="C408" s="1">
        <v>0</v>
      </c>
      <c r="D408" s="1">
        <v>179.461219</v>
      </c>
      <c r="E408" s="1" t="s">
        <v>9</v>
      </c>
    </row>
    <row r="409" spans="1:5" customFormat="1" ht="15" hidden="1" customHeight="1" x14ac:dyDescent="0.25">
      <c r="A409" s="1">
        <v>2634</v>
      </c>
      <c r="B409" s="1" t="s">
        <v>3</v>
      </c>
      <c r="C409" s="1">
        <v>0</v>
      </c>
      <c r="D409" s="1">
        <v>128.909133</v>
      </c>
      <c r="E409" s="1" t="s">
        <v>9</v>
      </c>
    </row>
    <row r="410" spans="1:5" customFormat="1" ht="15" hidden="1" customHeight="1" x14ac:dyDescent="0.25">
      <c r="A410" s="1">
        <v>2635</v>
      </c>
      <c r="B410" s="1" t="s">
        <v>3</v>
      </c>
      <c r="C410" s="1">
        <v>0</v>
      </c>
      <c r="D410" s="1">
        <v>667.58576100000005</v>
      </c>
      <c r="E410" s="1" t="s">
        <v>9</v>
      </c>
    </row>
    <row r="411" spans="1:5" customFormat="1" ht="15" hidden="1" customHeight="1" x14ac:dyDescent="0.25">
      <c r="A411" s="1">
        <v>2636</v>
      </c>
      <c r="B411" s="1" t="s">
        <v>3</v>
      </c>
      <c r="C411" s="1">
        <v>0</v>
      </c>
      <c r="D411" s="1">
        <v>229.35482500000001</v>
      </c>
      <c r="E411" s="1" t="s">
        <v>9</v>
      </c>
    </row>
    <row r="412" spans="1:5" customFormat="1" ht="15" hidden="1" customHeight="1" x14ac:dyDescent="0.25">
      <c r="A412" s="1">
        <v>2637</v>
      </c>
      <c r="B412" s="1" t="s">
        <v>3</v>
      </c>
      <c r="C412" s="1">
        <v>0</v>
      </c>
      <c r="D412" s="1">
        <v>21.238702</v>
      </c>
      <c r="E412" s="1" t="s">
        <v>9</v>
      </c>
    </row>
    <row r="413" spans="1:5" customFormat="1" ht="15" hidden="1" customHeight="1" x14ac:dyDescent="0.25">
      <c r="A413" s="1">
        <v>2638</v>
      </c>
      <c r="B413" s="1" t="s">
        <v>3</v>
      </c>
      <c r="C413" s="1">
        <v>0</v>
      </c>
      <c r="D413" s="1">
        <v>369.21093000000002</v>
      </c>
      <c r="E413" s="1" t="s">
        <v>9</v>
      </c>
    </row>
    <row r="414" spans="1:5" customFormat="1" ht="15" hidden="1" customHeight="1" x14ac:dyDescent="0.25">
      <c r="A414" s="1">
        <v>2639</v>
      </c>
      <c r="B414" s="1" t="s">
        <v>3</v>
      </c>
      <c r="C414" s="1">
        <v>0</v>
      </c>
      <c r="D414" s="1">
        <v>257.579813</v>
      </c>
      <c r="E414" s="1" t="s">
        <v>9</v>
      </c>
    </row>
    <row r="415" spans="1:5" customFormat="1" ht="15" hidden="1" customHeight="1" x14ac:dyDescent="0.25">
      <c r="A415" s="1">
        <v>2640</v>
      </c>
      <c r="B415" s="1" t="s">
        <v>3</v>
      </c>
      <c r="C415" s="1">
        <v>0</v>
      </c>
      <c r="D415" s="1">
        <v>874.62997299999995</v>
      </c>
      <c r="E415" s="1" t="s">
        <v>9</v>
      </c>
    </row>
    <row r="416" spans="1:5" customFormat="1" ht="15" hidden="1" customHeight="1" x14ac:dyDescent="0.25">
      <c r="A416" s="1">
        <v>2641</v>
      </c>
      <c r="B416" s="1" t="s">
        <v>3</v>
      </c>
      <c r="C416" s="1">
        <v>0</v>
      </c>
      <c r="D416" s="1">
        <v>157.828217</v>
      </c>
      <c r="E416" s="1" t="s">
        <v>9</v>
      </c>
    </row>
    <row r="417" spans="1:5" customFormat="1" ht="15" hidden="1" customHeight="1" x14ac:dyDescent="0.25">
      <c r="A417" s="1">
        <v>2642</v>
      </c>
      <c r="B417" s="1" t="s">
        <v>3</v>
      </c>
      <c r="C417" s="1">
        <v>0</v>
      </c>
      <c r="D417" s="1">
        <v>205.91859099999999</v>
      </c>
      <c r="E417" s="1" t="s">
        <v>9</v>
      </c>
    </row>
    <row r="418" spans="1:5" customFormat="1" ht="15" hidden="1" customHeight="1" x14ac:dyDescent="0.25">
      <c r="A418" s="1">
        <v>2643</v>
      </c>
      <c r="B418" s="1" t="s">
        <v>3</v>
      </c>
      <c r="C418" s="1">
        <v>0</v>
      </c>
      <c r="D418" s="1">
        <v>153.50726900000001</v>
      </c>
      <c r="E418" s="1" t="s">
        <v>9</v>
      </c>
    </row>
    <row r="419" spans="1:5" customFormat="1" ht="15" hidden="1" customHeight="1" x14ac:dyDescent="0.25">
      <c r="A419" s="1">
        <v>2644</v>
      </c>
      <c r="B419" s="1" t="s">
        <v>3</v>
      </c>
      <c r="C419" s="1">
        <v>0</v>
      </c>
      <c r="D419" s="1">
        <v>509.08864999999997</v>
      </c>
      <c r="E419" s="1" t="s">
        <v>9</v>
      </c>
    </row>
    <row r="420" spans="1:5" customFormat="1" ht="15" hidden="1" customHeight="1" x14ac:dyDescent="0.25">
      <c r="A420" s="1">
        <v>2645</v>
      </c>
      <c r="B420" s="1" t="s">
        <v>3</v>
      </c>
      <c r="C420" s="1">
        <v>0</v>
      </c>
      <c r="D420" s="1">
        <v>707.30657499999995</v>
      </c>
      <c r="E420" s="1" t="s">
        <v>9</v>
      </c>
    </row>
    <row r="421" spans="1:5" customFormat="1" ht="15" hidden="1" customHeight="1" x14ac:dyDescent="0.25">
      <c r="A421" s="1">
        <v>2646</v>
      </c>
      <c r="B421" s="1" t="s">
        <v>3</v>
      </c>
      <c r="C421" s="1">
        <v>0</v>
      </c>
      <c r="D421" s="1">
        <v>249.73327900000001</v>
      </c>
      <c r="E421" s="1" t="s">
        <v>9</v>
      </c>
    </row>
    <row r="422" spans="1:5" customFormat="1" ht="15" hidden="1" customHeight="1" x14ac:dyDescent="0.25">
      <c r="A422" s="1">
        <v>2647</v>
      </c>
      <c r="B422" s="1" t="s">
        <v>3</v>
      </c>
      <c r="C422" s="1">
        <v>0</v>
      </c>
      <c r="D422" s="1">
        <v>1570.7412690000001</v>
      </c>
      <c r="E422" s="1" t="s">
        <v>9</v>
      </c>
    </row>
    <row r="423" spans="1:5" customFormat="1" ht="15" hidden="1" customHeight="1" x14ac:dyDescent="0.25">
      <c r="A423" s="1">
        <v>2648</v>
      </c>
      <c r="B423" s="1" t="s">
        <v>3</v>
      </c>
      <c r="C423" s="1">
        <v>0</v>
      </c>
      <c r="D423" s="1">
        <v>270.52165400000001</v>
      </c>
      <c r="E423" s="1" t="s">
        <v>9</v>
      </c>
    </row>
    <row r="424" spans="1:5" customFormat="1" ht="15" hidden="1" customHeight="1" x14ac:dyDescent="0.25">
      <c r="A424" s="1">
        <v>2649</v>
      </c>
      <c r="B424" s="1" t="s">
        <v>3</v>
      </c>
      <c r="C424" s="1">
        <v>0</v>
      </c>
      <c r="D424" s="1">
        <v>58.018428999999998</v>
      </c>
      <c r="E424" s="1" t="s">
        <v>9</v>
      </c>
    </row>
    <row r="425" spans="1:5" customFormat="1" ht="15" hidden="1" customHeight="1" x14ac:dyDescent="0.25">
      <c r="A425" s="1">
        <v>2650</v>
      </c>
      <c r="B425" s="1" t="s">
        <v>3</v>
      </c>
      <c r="C425" s="1">
        <v>0</v>
      </c>
      <c r="D425" s="1">
        <v>89.806127000000004</v>
      </c>
      <c r="E425" s="1" t="s">
        <v>9</v>
      </c>
    </row>
    <row r="426" spans="1:5" customFormat="1" ht="15" hidden="1" customHeight="1" x14ac:dyDescent="0.25">
      <c r="A426" s="1">
        <v>2651</v>
      </c>
      <c r="B426" s="1" t="s">
        <v>3</v>
      </c>
      <c r="C426" s="1">
        <v>0</v>
      </c>
      <c r="D426" s="1">
        <v>466.12996500000003</v>
      </c>
      <c r="E426" s="1" t="s">
        <v>9</v>
      </c>
    </row>
    <row r="427" spans="1:5" customFormat="1" ht="15" hidden="1" customHeight="1" x14ac:dyDescent="0.25">
      <c r="A427" s="1">
        <v>2652</v>
      </c>
      <c r="B427" s="1" t="s">
        <v>3</v>
      </c>
      <c r="C427" s="1">
        <v>0</v>
      </c>
      <c r="D427" s="1">
        <v>319.51640099999997</v>
      </c>
      <c r="E427" s="1" t="s">
        <v>9</v>
      </c>
    </row>
    <row r="428" spans="1:5" customFormat="1" ht="15" hidden="1" customHeight="1" x14ac:dyDescent="0.25">
      <c r="A428" s="1">
        <v>2653</v>
      </c>
      <c r="B428" s="1" t="s">
        <v>3</v>
      </c>
      <c r="C428" s="1">
        <v>0</v>
      </c>
      <c r="D428" s="1">
        <v>89.549909999999997</v>
      </c>
      <c r="E428" s="1" t="s">
        <v>9</v>
      </c>
    </row>
    <row r="429" spans="1:5" customFormat="1" ht="15" hidden="1" customHeight="1" x14ac:dyDescent="0.25">
      <c r="A429" s="1">
        <v>2654</v>
      </c>
      <c r="B429" s="1" t="s">
        <v>3</v>
      </c>
      <c r="C429" s="1">
        <v>0</v>
      </c>
      <c r="D429" s="1">
        <v>892.709069</v>
      </c>
      <c r="E429" s="1" t="s">
        <v>9</v>
      </c>
    </row>
    <row r="430" spans="1:5" customFormat="1" ht="15" hidden="1" customHeight="1" x14ac:dyDescent="0.25">
      <c r="A430" s="1">
        <v>2655</v>
      </c>
      <c r="B430" s="1" t="s">
        <v>3</v>
      </c>
      <c r="C430" s="1">
        <v>0</v>
      </c>
      <c r="D430" s="1">
        <v>181.86780300000001</v>
      </c>
      <c r="E430" s="1" t="s">
        <v>9</v>
      </c>
    </row>
    <row r="431" spans="1:5" customFormat="1" ht="15" hidden="1" customHeight="1" x14ac:dyDescent="0.25">
      <c r="A431" s="1">
        <v>2656</v>
      </c>
      <c r="B431" s="1" t="s">
        <v>3</v>
      </c>
      <c r="C431" s="1">
        <v>0</v>
      </c>
      <c r="D431" s="1">
        <v>307.07281699999999</v>
      </c>
      <c r="E431" s="1" t="s">
        <v>9</v>
      </c>
    </row>
    <row r="432" spans="1:5" customFormat="1" ht="15" hidden="1" customHeight="1" x14ac:dyDescent="0.25">
      <c r="A432" s="1">
        <v>2657</v>
      </c>
      <c r="B432" s="1" t="s">
        <v>3</v>
      </c>
      <c r="C432" s="1">
        <v>0</v>
      </c>
      <c r="D432" s="1">
        <v>146.750686</v>
      </c>
      <c r="E432" s="1" t="s">
        <v>9</v>
      </c>
    </row>
    <row r="433" spans="1:5" customFormat="1" ht="15" hidden="1" customHeight="1" x14ac:dyDescent="0.25">
      <c r="A433" s="1">
        <v>2659</v>
      </c>
      <c r="B433" s="1" t="s">
        <v>3</v>
      </c>
      <c r="C433" s="1">
        <v>0</v>
      </c>
      <c r="D433" s="1">
        <v>168.359712</v>
      </c>
      <c r="E433" s="1" t="s">
        <v>9</v>
      </c>
    </row>
    <row r="434" spans="1:5" customFormat="1" ht="15" hidden="1" customHeight="1" x14ac:dyDescent="0.25">
      <c r="A434" s="1">
        <v>2660</v>
      </c>
      <c r="B434" s="1" t="s">
        <v>3</v>
      </c>
      <c r="C434" s="1">
        <v>0</v>
      </c>
      <c r="D434" s="1">
        <v>118.453418</v>
      </c>
      <c r="E434" s="1" t="s">
        <v>9</v>
      </c>
    </row>
    <row r="435" spans="1:5" customFormat="1" ht="15" hidden="1" customHeight="1" x14ac:dyDescent="0.25">
      <c r="A435" s="1">
        <v>2669</v>
      </c>
      <c r="B435" s="1" t="s">
        <v>3</v>
      </c>
      <c r="C435" s="1">
        <v>0</v>
      </c>
      <c r="D435" s="1">
        <v>60.708007000000002</v>
      </c>
      <c r="E435" s="1" t="s">
        <v>9</v>
      </c>
    </row>
    <row r="436" spans="1:5" customFormat="1" ht="15" hidden="1" customHeight="1" x14ac:dyDescent="0.25">
      <c r="A436" s="1">
        <v>2671</v>
      </c>
      <c r="B436" s="1" t="s">
        <v>3</v>
      </c>
      <c r="C436" s="1">
        <v>0</v>
      </c>
      <c r="D436" s="1">
        <v>122.445431</v>
      </c>
      <c r="E436" s="1" t="s">
        <v>9</v>
      </c>
    </row>
    <row r="437" spans="1:5" customFormat="1" ht="15" hidden="1" customHeight="1" x14ac:dyDescent="0.25">
      <c r="A437" s="1">
        <v>2677</v>
      </c>
      <c r="B437" s="1" t="s">
        <v>3</v>
      </c>
      <c r="C437" s="1">
        <v>0</v>
      </c>
      <c r="D437" s="1">
        <v>107.88132</v>
      </c>
      <c r="E437" s="1" t="s">
        <v>9</v>
      </c>
    </row>
    <row r="438" spans="1:5" customFormat="1" ht="15" hidden="1" customHeight="1" x14ac:dyDescent="0.25">
      <c r="A438" s="1">
        <v>2679</v>
      </c>
      <c r="B438" s="1" t="s">
        <v>3</v>
      </c>
      <c r="C438" s="1">
        <v>0</v>
      </c>
      <c r="D438" s="1">
        <v>260.5992</v>
      </c>
      <c r="E438" s="1" t="s">
        <v>9</v>
      </c>
    </row>
    <row r="439" spans="1:5" customFormat="1" ht="15" hidden="1" customHeight="1" x14ac:dyDescent="0.25">
      <c r="A439" s="1">
        <v>2680</v>
      </c>
      <c r="B439" s="1" t="s">
        <v>3</v>
      </c>
      <c r="C439" s="1">
        <v>0</v>
      </c>
      <c r="D439" s="1">
        <v>118.614429</v>
      </c>
      <c r="E439" s="1" t="s">
        <v>9</v>
      </c>
    </row>
    <row r="440" spans="1:5" customFormat="1" ht="15" hidden="1" customHeight="1" x14ac:dyDescent="0.25">
      <c r="A440" s="1">
        <v>2681</v>
      </c>
      <c r="B440" s="1" t="s">
        <v>3</v>
      </c>
      <c r="C440" s="1">
        <v>0</v>
      </c>
      <c r="D440" s="1">
        <v>515.62017900000001</v>
      </c>
      <c r="E440" s="1" t="s">
        <v>9</v>
      </c>
    </row>
    <row r="441" spans="1:5" customFormat="1" ht="15" hidden="1" customHeight="1" x14ac:dyDescent="0.25">
      <c r="A441" s="1">
        <v>2682</v>
      </c>
      <c r="B441" s="1" t="s">
        <v>3</v>
      </c>
      <c r="C441" s="1">
        <v>0</v>
      </c>
      <c r="D441" s="1">
        <v>61.987997</v>
      </c>
      <c r="E441" s="1" t="s">
        <v>9</v>
      </c>
    </row>
    <row r="442" spans="1:5" customFormat="1" ht="15" hidden="1" customHeight="1" x14ac:dyDescent="0.25">
      <c r="A442" s="1">
        <v>2683</v>
      </c>
      <c r="B442" s="1" t="s">
        <v>3</v>
      </c>
      <c r="C442" s="1">
        <v>0</v>
      </c>
      <c r="D442" s="1">
        <v>57.271566999999997</v>
      </c>
      <c r="E442" s="1" t="s">
        <v>9</v>
      </c>
    </row>
    <row r="443" spans="1:5" customFormat="1" ht="15" hidden="1" customHeight="1" x14ac:dyDescent="0.25">
      <c r="A443" s="1">
        <v>2684</v>
      </c>
      <c r="B443" s="1" t="s">
        <v>3</v>
      </c>
      <c r="C443" s="1">
        <v>0</v>
      </c>
      <c r="D443" s="1">
        <v>84.171193000000002</v>
      </c>
      <c r="E443" s="1" t="s">
        <v>9</v>
      </c>
    </row>
    <row r="444" spans="1:5" customFormat="1" ht="15" hidden="1" customHeight="1" x14ac:dyDescent="0.25">
      <c r="A444" s="1">
        <v>2685</v>
      </c>
      <c r="B444" s="1" t="s">
        <v>3</v>
      </c>
      <c r="C444" s="1">
        <v>0</v>
      </c>
      <c r="D444" s="1">
        <v>86.168687000000006</v>
      </c>
      <c r="E444" s="1" t="s">
        <v>9</v>
      </c>
    </row>
    <row r="445" spans="1:5" customFormat="1" ht="15" hidden="1" customHeight="1" x14ac:dyDescent="0.25">
      <c r="A445" s="1">
        <v>2688</v>
      </c>
      <c r="B445" s="1" t="s">
        <v>3</v>
      </c>
      <c r="C445" s="1">
        <v>0</v>
      </c>
      <c r="D445" s="1">
        <v>223.24578399999999</v>
      </c>
      <c r="E445" s="1" t="s">
        <v>9</v>
      </c>
    </row>
    <row r="446" spans="1:5" customFormat="1" ht="15" hidden="1" customHeight="1" x14ac:dyDescent="0.25">
      <c r="A446" s="1">
        <v>2690</v>
      </c>
      <c r="B446" s="1" t="s">
        <v>3</v>
      </c>
      <c r="C446" s="1">
        <v>0</v>
      </c>
      <c r="D446" s="1">
        <v>2826.7753670000002</v>
      </c>
      <c r="E446" s="1" t="s">
        <v>9</v>
      </c>
    </row>
    <row r="447" spans="1:5" customFormat="1" ht="15" hidden="1" customHeight="1" x14ac:dyDescent="0.25">
      <c r="A447" s="1">
        <v>2691</v>
      </c>
      <c r="B447" s="1" t="s">
        <v>3</v>
      </c>
      <c r="C447" s="1">
        <v>0</v>
      </c>
      <c r="D447" s="1">
        <v>2195.9049289999998</v>
      </c>
      <c r="E447" s="1" t="s">
        <v>9</v>
      </c>
    </row>
    <row r="448" spans="1:5" customFormat="1" ht="15" hidden="1" customHeight="1" x14ac:dyDescent="0.25">
      <c r="A448" s="1">
        <v>2692</v>
      </c>
      <c r="B448" s="1" t="s">
        <v>3</v>
      </c>
      <c r="C448" s="1">
        <v>0</v>
      </c>
      <c r="D448" s="1">
        <v>1157.73081</v>
      </c>
      <c r="E448" s="1" t="s">
        <v>9</v>
      </c>
    </row>
    <row r="449" spans="1:5" customFormat="1" ht="15" hidden="1" customHeight="1" x14ac:dyDescent="0.25">
      <c r="A449" s="1">
        <v>2693</v>
      </c>
      <c r="B449" s="1" t="s">
        <v>3</v>
      </c>
      <c r="C449" s="1">
        <v>0</v>
      </c>
      <c r="D449" s="1">
        <v>1364.9472860000001</v>
      </c>
      <c r="E449" s="1" t="s">
        <v>9</v>
      </c>
    </row>
    <row r="450" spans="1:5" customFormat="1" ht="15" hidden="1" customHeight="1" x14ac:dyDescent="0.25">
      <c r="A450" s="1">
        <v>2694</v>
      </c>
      <c r="B450" s="1" t="s">
        <v>3</v>
      </c>
      <c r="C450" s="1">
        <v>0</v>
      </c>
      <c r="D450" s="1">
        <v>133.48061000000001</v>
      </c>
      <c r="E450" s="1" t="s">
        <v>9</v>
      </c>
    </row>
    <row r="451" spans="1:5" customFormat="1" ht="15" hidden="1" customHeight="1" x14ac:dyDescent="0.25">
      <c r="A451" s="1">
        <v>2695</v>
      </c>
      <c r="B451" s="1" t="s">
        <v>3</v>
      </c>
      <c r="C451" s="1">
        <v>0</v>
      </c>
      <c r="D451" s="1">
        <v>442.22198700000001</v>
      </c>
      <c r="E451" s="1" t="s">
        <v>9</v>
      </c>
    </row>
    <row r="452" spans="1:5" customFormat="1" ht="15" hidden="1" customHeight="1" x14ac:dyDescent="0.25">
      <c r="A452" s="1">
        <v>2696</v>
      </c>
      <c r="B452" s="1" t="s">
        <v>3</v>
      </c>
      <c r="C452" s="1">
        <v>0</v>
      </c>
      <c r="D452" s="1">
        <v>375.94581199999999</v>
      </c>
      <c r="E452" s="1" t="s">
        <v>9</v>
      </c>
    </row>
    <row r="453" spans="1:5" customFormat="1" ht="15" hidden="1" customHeight="1" x14ac:dyDescent="0.25">
      <c r="A453" s="1">
        <v>2698</v>
      </c>
      <c r="B453" s="1" t="s">
        <v>3</v>
      </c>
      <c r="C453" s="1">
        <v>0</v>
      </c>
      <c r="D453" s="1">
        <v>200.83625499999999</v>
      </c>
      <c r="E453" s="1" t="s">
        <v>9</v>
      </c>
    </row>
    <row r="454" spans="1:5" customFormat="1" ht="15" hidden="1" customHeight="1" x14ac:dyDescent="0.25">
      <c r="A454" s="1">
        <v>2699</v>
      </c>
      <c r="B454" s="1" t="s">
        <v>3</v>
      </c>
      <c r="C454" s="1">
        <v>0</v>
      </c>
      <c r="D454" s="1">
        <v>325.564887</v>
      </c>
      <c r="E454" s="1" t="s">
        <v>9</v>
      </c>
    </row>
    <row r="455" spans="1:5" customFormat="1" ht="15" hidden="1" customHeight="1" x14ac:dyDescent="0.25">
      <c r="A455" s="1">
        <v>2700</v>
      </c>
      <c r="B455" s="1" t="s">
        <v>3</v>
      </c>
      <c r="C455" s="1">
        <v>0</v>
      </c>
      <c r="D455" s="1">
        <v>230.48321200000001</v>
      </c>
      <c r="E455" s="1" t="s">
        <v>9</v>
      </c>
    </row>
    <row r="456" spans="1:5" customFormat="1" ht="15" hidden="1" customHeight="1" x14ac:dyDescent="0.25">
      <c r="A456" s="1">
        <v>2706</v>
      </c>
      <c r="B456" s="1" t="s">
        <v>3</v>
      </c>
      <c r="C456" s="1">
        <v>0</v>
      </c>
      <c r="D456" s="1">
        <v>276.44255800000002</v>
      </c>
      <c r="E456" s="1" t="s">
        <v>9</v>
      </c>
    </row>
    <row r="457" spans="1:5" customFormat="1" ht="15" hidden="1" customHeight="1" x14ac:dyDescent="0.25">
      <c r="A457" s="1">
        <v>2707</v>
      </c>
      <c r="B457" s="1" t="s">
        <v>3</v>
      </c>
      <c r="C457" s="1">
        <v>0</v>
      </c>
      <c r="D457" s="1">
        <v>180.95266799999999</v>
      </c>
      <c r="E457" s="1" t="s">
        <v>9</v>
      </c>
    </row>
    <row r="458" spans="1:5" customFormat="1" ht="15" hidden="1" customHeight="1" x14ac:dyDescent="0.25">
      <c r="A458" s="1">
        <v>2710</v>
      </c>
      <c r="B458" s="1" t="s">
        <v>3</v>
      </c>
      <c r="C458" s="1">
        <v>0</v>
      </c>
      <c r="D458" s="1">
        <v>913.54769399999998</v>
      </c>
      <c r="E458" s="1" t="s">
        <v>9</v>
      </c>
    </row>
    <row r="459" spans="1:5" customFormat="1" ht="15" hidden="1" customHeight="1" x14ac:dyDescent="0.25">
      <c r="A459" s="1">
        <v>2711</v>
      </c>
      <c r="B459" s="1" t="s">
        <v>3</v>
      </c>
      <c r="C459" s="1">
        <v>0</v>
      </c>
      <c r="D459" s="1">
        <v>43.813091999999997</v>
      </c>
      <c r="E459" s="1" t="s">
        <v>9</v>
      </c>
    </row>
    <row r="460" spans="1:5" customFormat="1" ht="15" hidden="1" customHeight="1" x14ac:dyDescent="0.25">
      <c r="A460" s="1">
        <v>2712</v>
      </c>
      <c r="B460" s="1" t="s">
        <v>3</v>
      </c>
      <c r="C460" s="1">
        <v>0</v>
      </c>
      <c r="D460" s="1">
        <v>51.146776000000003</v>
      </c>
      <c r="E460" s="1" t="s">
        <v>9</v>
      </c>
    </row>
    <row r="461" spans="1:5" customFormat="1" ht="15" hidden="1" customHeight="1" x14ac:dyDescent="0.25">
      <c r="A461" s="1">
        <v>2713</v>
      </c>
      <c r="B461" s="1" t="s">
        <v>3</v>
      </c>
      <c r="C461" s="1">
        <v>0</v>
      </c>
      <c r="D461" s="1">
        <v>992.01867300000004</v>
      </c>
      <c r="E461" s="1" t="s">
        <v>9</v>
      </c>
    </row>
    <row r="462" spans="1:5" customFormat="1" ht="15" hidden="1" customHeight="1" x14ac:dyDescent="0.25">
      <c r="A462" s="1">
        <v>2714</v>
      </c>
      <c r="B462" s="1" t="s">
        <v>3</v>
      </c>
      <c r="C462" s="1">
        <v>0</v>
      </c>
      <c r="D462" s="1">
        <v>1862.2104059999999</v>
      </c>
      <c r="E462" s="1" t="s">
        <v>9</v>
      </c>
    </row>
    <row r="463" spans="1:5" customFormat="1" ht="15" hidden="1" customHeight="1" x14ac:dyDescent="0.25">
      <c r="A463" s="1">
        <v>2715</v>
      </c>
      <c r="B463" s="1" t="s">
        <v>3</v>
      </c>
      <c r="C463" s="1">
        <v>0</v>
      </c>
      <c r="D463" s="1">
        <v>298.013869</v>
      </c>
      <c r="E463" s="1" t="s">
        <v>9</v>
      </c>
    </row>
    <row r="464" spans="1:5" customFormat="1" ht="15" hidden="1" customHeight="1" x14ac:dyDescent="0.25">
      <c r="A464" s="1">
        <v>2716</v>
      </c>
      <c r="B464" s="1" t="s">
        <v>3</v>
      </c>
      <c r="C464" s="1">
        <v>0</v>
      </c>
      <c r="D464" s="1">
        <v>36.969002000000003</v>
      </c>
      <c r="E464" s="1" t="s">
        <v>9</v>
      </c>
    </row>
    <row r="465" spans="1:5" customFormat="1" ht="15" hidden="1" customHeight="1" x14ac:dyDescent="0.25">
      <c r="A465" s="1">
        <v>2725</v>
      </c>
      <c r="B465" s="1" t="s">
        <v>3</v>
      </c>
      <c r="C465" s="1">
        <v>0</v>
      </c>
      <c r="D465" s="1">
        <v>447.20263999999997</v>
      </c>
      <c r="E465" s="1" t="s">
        <v>9</v>
      </c>
    </row>
    <row r="466" spans="1:5" customFormat="1" ht="15" hidden="1" customHeight="1" x14ac:dyDescent="0.25">
      <c r="A466" s="1">
        <v>2726</v>
      </c>
      <c r="B466" s="1" t="s">
        <v>3</v>
      </c>
      <c r="C466" s="1">
        <v>0</v>
      </c>
      <c r="D466" s="1">
        <v>286.185451</v>
      </c>
      <c r="E466" s="1" t="s">
        <v>9</v>
      </c>
    </row>
    <row r="467" spans="1:5" customFormat="1" ht="15" hidden="1" customHeight="1" x14ac:dyDescent="0.25">
      <c r="A467" s="1">
        <v>2729</v>
      </c>
      <c r="B467" s="1" t="s">
        <v>3</v>
      </c>
      <c r="C467" s="1">
        <v>0</v>
      </c>
      <c r="D467" s="1">
        <v>265.53575000000001</v>
      </c>
      <c r="E467" s="1" t="s">
        <v>9</v>
      </c>
    </row>
    <row r="468" spans="1:5" customFormat="1" ht="15" hidden="1" customHeight="1" x14ac:dyDescent="0.25">
      <c r="A468" s="1">
        <v>2750</v>
      </c>
      <c r="B468" s="1" t="s">
        <v>3</v>
      </c>
      <c r="C468" s="1">
        <v>0</v>
      </c>
      <c r="D468" s="1">
        <v>516.41008299999999</v>
      </c>
      <c r="E468" s="1" t="s">
        <v>9</v>
      </c>
    </row>
    <row r="469" spans="1:5" customFormat="1" ht="15" hidden="1" customHeight="1" x14ac:dyDescent="0.25">
      <c r="A469" s="1">
        <v>2755</v>
      </c>
      <c r="B469" s="1" t="s">
        <v>3</v>
      </c>
      <c r="C469" s="1">
        <v>0</v>
      </c>
      <c r="D469" s="1">
        <v>329.76656400000002</v>
      </c>
      <c r="E469" s="1" t="s">
        <v>9</v>
      </c>
    </row>
    <row r="470" spans="1:5" customFormat="1" ht="15" hidden="1" customHeight="1" x14ac:dyDescent="0.25">
      <c r="A470" s="1">
        <v>2756</v>
      </c>
      <c r="B470" s="1" t="s">
        <v>3</v>
      </c>
      <c r="C470" s="1">
        <v>0</v>
      </c>
      <c r="D470" s="1">
        <v>335.65535299999999</v>
      </c>
      <c r="E470" s="1" t="s">
        <v>9</v>
      </c>
    </row>
    <row r="471" spans="1:5" customFormat="1" ht="15" hidden="1" customHeight="1" x14ac:dyDescent="0.25">
      <c r="A471" s="1">
        <v>2757</v>
      </c>
      <c r="B471" s="1" t="s">
        <v>3</v>
      </c>
      <c r="C471" s="1">
        <v>0</v>
      </c>
      <c r="D471" s="1">
        <v>209.038172</v>
      </c>
      <c r="E471" s="1" t="s">
        <v>9</v>
      </c>
    </row>
    <row r="472" spans="1:5" customFormat="1" ht="15" hidden="1" customHeight="1" x14ac:dyDescent="0.25">
      <c r="A472" s="1">
        <v>2758</v>
      </c>
      <c r="B472" s="1" t="s">
        <v>3</v>
      </c>
      <c r="C472" s="1">
        <v>0</v>
      </c>
      <c r="D472" s="1">
        <v>284.276162</v>
      </c>
      <c r="E472" s="1" t="s">
        <v>9</v>
      </c>
    </row>
    <row r="473" spans="1:5" customFormat="1" ht="15" hidden="1" customHeight="1" x14ac:dyDescent="0.25">
      <c r="A473" s="1">
        <v>2764</v>
      </c>
      <c r="B473" s="1" t="s">
        <v>3</v>
      </c>
      <c r="C473" s="1">
        <v>0</v>
      </c>
      <c r="D473" s="1">
        <v>368.96075100000002</v>
      </c>
      <c r="E473" s="1" t="s">
        <v>9</v>
      </c>
    </row>
    <row r="474" spans="1:5" customFormat="1" ht="15" hidden="1" customHeight="1" x14ac:dyDescent="0.25">
      <c r="A474" s="1">
        <v>2765</v>
      </c>
      <c r="B474" s="1" t="s">
        <v>3</v>
      </c>
      <c r="C474" s="1">
        <v>0</v>
      </c>
      <c r="D474" s="1">
        <v>221.03788700000001</v>
      </c>
      <c r="E474" s="1" t="s">
        <v>9</v>
      </c>
    </row>
    <row r="475" spans="1:5" customFormat="1" ht="15" hidden="1" customHeight="1" x14ac:dyDescent="0.25">
      <c r="A475" s="1">
        <v>2766</v>
      </c>
      <c r="B475" s="1" t="s">
        <v>3</v>
      </c>
      <c r="C475" s="1">
        <v>0</v>
      </c>
      <c r="D475" s="1">
        <v>92.288512999999995</v>
      </c>
      <c r="E475" s="1" t="s">
        <v>9</v>
      </c>
    </row>
    <row r="476" spans="1:5" customFormat="1" ht="15" hidden="1" customHeight="1" x14ac:dyDescent="0.25">
      <c r="A476" s="1">
        <v>2771</v>
      </c>
      <c r="B476" s="1" t="s">
        <v>3</v>
      </c>
      <c r="C476" s="1">
        <v>0</v>
      </c>
      <c r="D476" s="1">
        <v>156.91076200000001</v>
      </c>
      <c r="E476" s="1" t="s">
        <v>9</v>
      </c>
    </row>
    <row r="477" spans="1:5" customFormat="1" ht="15" hidden="1" customHeight="1" x14ac:dyDescent="0.25">
      <c r="A477" s="1">
        <v>2772</v>
      </c>
      <c r="B477" s="1" t="s">
        <v>3</v>
      </c>
      <c r="C477" s="1">
        <v>0</v>
      </c>
      <c r="D477" s="1">
        <v>183.235693</v>
      </c>
      <c r="E477" s="1" t="s">
        <v>9</v>
      </c>
    </row>
    <row r="478" spans="1:5" customFormat="1" ht="15" hidden="1" customHeight="1" x14ac:dyDescent="0.25">
      <c r="A478" s="1">
        <v>2773</v>
      </c>
      <c r="B478" s="1" t="s">
        <v>3</v>
      </c>
      <c r="C478" s="1">
        <v>0</v>
      </c>
      <c r="D478" s="1">
        <v>152.505415</v>
      </c>
      <c r="E478" s="1" t="s">
        <v>9</v>
      </c>
    </row>
    <row r="479" spans="1:5" customFormat="1" ht="15" hidden="1" customHeight="1" x14ac:dyDescent="0.25">
      <c r="A479" s="1">
        <v>2774</v>
      </c>
      <c r="B479" s="1" t="s">
        <v>3</v>
      </c>
      <c r="C479" s="1">
        <v>0</v>
      </c>
      <c r="D479" s="1">
        <v>222.83940699999999</v>
      </c>
      <c r="E479" s="1" t="s">
        <v>9</v>
      </c>
    </row>
    <row r="480" spans="1:5" customFormat="1" ht="15" hidden="1" customHeight="1" x14ac:dyDescent="0.25">
      <c r="A480" s="1">
        <v>2775</v>
      </c>
      <c r="B480" s="1" t="s">
        <v>3</v>
      </c>
      <c r="C480" s="1">
        <v>0</v>
      </c>
      <c r="D480" s="1">
        <v>142.45555200000001</v>
      </c>
      <c r="E480" s="1" t="s">
        <v>9</v>
      </c>
    </row>
    <row r="481" spans="1:5" customFormat="1" ht="15" hidden="1" customHeight="1" x14ac:dyDescent="0.25">
      <c r="A481" s="1">
        <v>2776</v>
      </c>
      <c r="B481" s="1" t="s">
        <v>3</v>
      </c>
      <c r="C481" s="1">
        <v>0</v>
      </c>
      <c r="D481" s="1">
        <v>157.948275</v>
      </c>
      <c r="E481" s="1" t="s">
        <v>9</v>
      </c>
    </row>
    <row r="482" spans="1:5" customFormat="1" ht="15" hidden="1" customHeight="1" x14ac:dyDescent="0.25">
      <c r="A482" s="1">
        <v>2777</v>
      </c>
      <c r="B482" s="1" t="s">
        <v>3</v>
      </c>
      <c r="C482" s="1">
        <v>0</v>
      </c>
      <c r="D482" s="1">
        <v>236.21519000000001</v>
      </c>
      <c r="E482" s="1" t="s">
        <v>9</v>
      </c>
    </row>
    <row r="483" spans="1:5" customFormat="1" ht="15" hidden="1" customHeight="1" x14ac:dyDescent="0.25">
      <c r="A483" s="1">
        <v>2778</v>
      </c>
      <c r="B483" s="1" t="s">
        <v>3</v>
      </c>
      <c r="C483" s="1">
        <v>0</v>
      </c>
      <c r="D483" s="1">
        <v>217.29294100000001</v>
      </c>
      <c r="E483" s="1" t="s">
        <v>9</v>
      </c>
    </row>
    <row r="484" spans="1:5" customFormat="1" ht="15" hidden="1" customHeight="1" x14ac:dyDescent="0.25">
      <c r="A484" s="1">
        <v>2779</v>
      </c>
      <c r="B484" s="1" t="s">
        <v>3</v>
      </c>
      <c r="C484" s="1">
        <v>0</v>
      </c>
      <c r="D484" s="1">
        <v>156.96786</v>
      </c>
      <c r="E484" s="1" t="s">
        <v>9</v>
      </c>
    </row>
    <row r="485" spans="1:5" customFormat="1" ht="15" hidden="1" customHeight="1" x14ac:dyDescent="0.25">
      <c r="A485" s="1">
        <v>2780</v>
      </c>
      <c r="B485" s="1" t="s">
        <v>3</v>
      </c>
      <c r="C485" s="1">
        <v>0</v>
      </c>
      <c r="D485" s="1">
        <v>233.28820899999999</v>
      </c>
      <c r="E485" s="1" t="s">
        <v>9</v>
      </c>
    </row>
    <row r="486" spans="1:5" customFormat="1" ht="15" hidden="1" customHeight="1" x14ac:dyDescent="0.25">
      <c r="A486" s="1">
        <v>2781</v>
      </c>
      <c r="B486" s="1" t="s">
        <v>3</v>
      </c>
      <c r="C486" s="1">
        <v>0</v>
      </c>
      <c r="D486" s="1">
        <v>11.148236000000001</v>
      </c>
      <c r="E486" s="1" t="s">
        <v>9</v>
      </c>
    </row>
    <row r="487" spans="1:5" customFormat="1" ht="15" hidden="1" customHeight="1" x14ac:dyDescent="0.25">
      <c r="A487" s="1">
        <v>2782</v>
      </c>
      <c r="B487" s="1" t="s">
        <v>3</v>
      </c>
      <c r="C487" s="1">
        <v>0</v>
      </c>
      <c r="D487" s="1">
        <v>334.64833700000003</v>
      </c>
      <c r="E487" s="1" t="s">
        <v>9</v>
      </c>
    </row>
    <row r="488" spans="1:5" customFormat="1" ht="15" hidden="1" customHeight="1" x14ac:dyDescent="0.25">
      <c r="A488" s="1">
        <v>2783</v>
      </c>
      <c r="B488" s="1" t="s">
        <v>3</v>
      </c>
      <c r="C488" s="1">
        <v>0</v>
      </c>
      <c r="D488" s="1">
        <v>145.44825</v>
      </c>
      <c r="E488" s="1" t="s">
        <v>9</v>
      </c>
    </row>
    <row r="489" spans="1:5" customFormat="1" ht="15" hidden="1" customHeight="1" x14ac:dyDescent="0.25">
      <c r="A489" s="1">
        <v>2786</v>
      </c>
      <c r="B489" s="1" t="s">
        <v>3</v>
      </c>
      <c r="C489" s="1">
        <v>0</v>
      </c>
      <c r="D489" s="1">
        <v>204.20986500000001</v>
      </c>
      <c r="E489" s="1" t="s">
        <v>9</v>
      </c>
    </row>
    <row r="490" spans="1:5" customFormat="1" ht="15" hidden="1" customHeight="1" x14ac:dyDescent="0.25">
      <c r="A490" s="1">
        <v>2787</v>
      </c>
      <c r="B490" s="1" t="s">
        <v>3</v>
      </c>
      <c r="C490" s="1">
        <v>0</v>
      </c>
      <c r="D490" s="1">
        <v>248.59078199999999</v>
      </c>
      <c r="E490" s="1" t="s">
        <v>9</v>
      </c>
    </row>
    <row r="491" spans="1:5" customFormat="1" ht="15" hidden="1" customHeight="1" x14ac:dyDescent="0.25">
      <c r="A491" s="1">
        <v>2788</v>
      </c>
      <c r="B491" s="1" t="s">
        <v>3</v>
      </c>
      <c r="C491" s="1">
        <v>0</v>
      </c>
      <c r="D491" s="1">
        <v>164.020825</v>
      </c>
      <c r="E491" s="1" t="s">
        <v>9</v>
      </c>
    </row>
    <row r="492" spans="1:5" customFormat="1" ht="15" hidden="1" customHeight="1" x14ac:dyDescent="0.25">
      <c r="A492" s="1">
        <v>2789</v>
      </c>
      <c r="B492" s="1" t="s">
        <v>3</v>
      </c>
      <c r="C492" s="1">
        <v>0</v>
      </c>
      <c r="D492" s="1">
        <v>316.86155600000001</v>
      </c>
      <c r="E492" s="1" t="s">
        <v>9</v>
      </c>
    </row>
    <row r="493" spans="1:5" customFormat="1" ht="15" hidden="1" customHeight="1" x14ac:dyDescent="0.25">
      <c r="A493" s="1">
        <v>2790</v>
      </c>
      <c r="B493" s="1" t="s">
        <v>3</v>
      </c>
      <c r="C493" s="1">
        <v>0</v>
      </c>
      <c r="D493" s="1">
        <v>120.97113400000001</v>
      </c>
      <c r="E493" s="1" t="s">
        <v>9</v>
      </c>
    </row>
    <row r="494" spans="1:5" customFormat="1" ht="15" hidden="1" customHeight="1" x14ac:dyDescent="0.25">
      <c r="A494" s="1">
        <v>2791</v>
      </c>
      <c r="B494" s="1" t="s">
        <v>3</v>
      </c>
      <c r="C494" s="1">
        <v>0</v>
      </c>
      <c r="D494" s="1">
        <v>148.192081</v>
      </c>
      <c r="E494" s="1" t="s">
        <v>9</v>
      </c>
    </row>
    <row r="495" spans="1:5" customFormat="1" ht="15" hidden="1" customHeight="1" x14ac:dyDescent="0.25">
      <c r="A495" s="1">
        <v>2792</v>
      </c>
      <c r="B495" s="1" t="s">
        <v>3</v>
      </c>
      <c r="C495" s="1">
        <v>0</v>
      </c>
      <c r="D495" s="1">
        <v>207.35368500000001</v>
      </c>
      <c r="E495" s="1" t="s">
        <v>9</v>
      </c>
    </row>
    <row r="496" spans="1:5" customFormat="1" ht="15" hidden="1" customHeight="1" x14ac:dyDescent="0.25">
      <c r="A496" s="1">
        <v>2793</v>
      </c>
      <c r="B496" s="1" t="s">
        <v>3</v>
      </c>
      <c r="C496" s="1">
        <v>0</v>
      </c>
      <c r="D496" s="1">
        <v>478.63943999999998</v>
      </c>
      <c r="E496" s="1" t="s">
        <v>9</v>
      </c>
    </row>
    <row r="497" spans="1:5" customFormat="1" ht="15" hidden="1" customHeight="1" x14ac:dyDescent="0.25">
      <c r="A497" s="1">
        <v>2794</v>
      </c>
      <c r="B497" s="1" t="s">
        <v>3</v>
      </c>
      <c r="C497" s="1">
        <v>0</v>
      </c>
      <c r="D497" s="1">
        <v>125.690146</v>
      </c>
      <c r="E497" s="1" t="s">
        <v>9</v>
      </c>
    </row>
    <row r="498" spans="1:5" customFormat="1" ht="15" hidden="1" customHeight="1" x14ac:dyDescent="0.25">
      <c r="A498" s="1">
        <v>2795</v>
      </c>
      <c r="B498" s="1" t="s">
        <v>3</v>
      </c>
      <c r="C498" s="1">
        <v>0</v>
      </c>
      <c r="D498" s="1">
        <v>350.16766100000001</v>
      </c>
      <c r="E498" s="1" t="s">
        <v>9</v>
      </c>
    </row>
    <row r="499" spans="1:5" customFormat="1" ht="15" hidden="1" customHeight="1" x14ac:dyDescent="0.25">
      <c r="A499" s="1">
        <v>2796</v>
      </c>
      <c r="B499" s="1" t="s">
        <v>3</v>
      </c>
      <c r="C499" s="1">
        <v>0</v>
      </c>
      <c r="D499" s="1">
        <v>103.394392</v>
      </c>
      <c r="E499" s="1" t="s">
        <v>9</v>
      </c>
    </row>
    <row r="500" spans="1:5" customFormat="1" ht="15" hidden="1" customHeight="1" x14ac:dyDescent="0.25">
      <c r="A500" s="1">
        <v>2797</v>
      </c>
      <c r="B500" s="1" t="s">
        <v>3</v>
      </c>
      <c r="C500" s="1">
        <v>0</v>
      </c>
      <c r="D500" s="1">
        <v>169.222869</v>
      </c>
      <c r="E500" s="1" t="s">
        <v>9</v>
      </c>
    </row>
    <row r="501" spans="1:5" customFormat="1" ht="15" hidden="1" customHeight="1" x14ac:dyDescent="0.25">
      <c r="A501" s="1">
        <v>2798</v>
      </c>
      <c r="B501" s="1" t="s">
        <v>3</v>
      </c>
      <c r="C501" s="1">
        <v>0</v>
      </c>
      <c r="D501" s="1">
        <v>318.94664999999998</v>
      </c>
      <c r="E501" s="1" t="s">
        <v>9</v>
      </c>
    </row>
    <row r="502" spans="1:5" customFormat="1" ht="15" hidden="1" customHeight="1" x14ac:dyDescent="0.25">
      <c r="A502" s="1">
        <v>2799</v>
      </c>
      <c r="B502" s="1" t="s">
        <v>3</v>
      </c>
      <c r="C502" s="1">
        <v>0</v>
      </c>
      <c r="D502" s="1">
        <v>441.64602400000001</v>
      </c>
      <c r="E502" s="1" t="s">
        <v>9</v>
      </c>
    </row>
    <row r="503" spans="1:5" customFormat="1" ht="15" hidden="1" customHeight="1" x14ac:dyDescent="0.25">
      <c r="A503" s="1">
        <v>2800</v>
      </c>
      <c r="B503" s="1" t="s">
        <v>3</v>
      </c>
      <c r="C503" s="1">
        <v>0</v>
      </c>
      <c r="D503" s="1">
        <v>485.88946900000002</v>
      </c>
      <c r="E503" s="1" t="s">
        <v>9</v>
      </c>
    </row>
    <row r="504" spans="1:5" customFormat="1" ht="15" hidden="1" customHeight="1" x14ac:dyDescent="0.25">
      <c r="A504" s="1">
        <v>2801</v>
      </c>
      <c r="B504" s="1" t="s">
        <v>3</v>
      </c>
      <c r="C504" s="1">
        <v>0</v>
      </c>
      <c r="D504" s="1">
        <v>367.89388100000002</v>
      </c>
      <c r="E504" s="1" t="s">
        <v>9</v>
      </c>
    </row>
    <row r="505" spans="1:5" customFormat="1" ht="15" hidden="1" customHeight="1" x14ac:dyDescent="0.25">
      <c r="A505" s="1">
        <v>2802</v>
      </c>
      <c r="B505" s="1" t="s">
        <v>3</v>
      </c>
      <c r="C505" s="1">
        <v>0</v>
      </c>
      <c r="D505" s="1">
        <v>196.50576899999999</v>
      </c>
      <c r="E505" s="1" t="s">
        <v>9</v>
      </c>
    </row>
    <row r="506" spans="1:5" customFormat="1" ht="15" hidden="1" customHeight="1" x14ac:dyDescent="0.25">
      <c r="A506" s="1">
        <v>2803</v>
      </c>
      <c r="B506" s="1" t="s">
        <v>3</v>
      </c>
      <c r="C506" s="1">
        <v>0</v>
      </c>
      <c r="D506" s="1">
        <v>251.67017999999999</v>
      </c>
      <c r="E506" s="1" t="s">
        <v>9</v>
      </c>
    </row>
    <row r="507" spans="1:5" customFormat="1" ht="15" hidden="1" customHeight="1" x14ac:dyDescent="0.25">
      <c r="A507" s="1">
        <v>2804</v>
      </c>
      <c r="B507" s="1" t="s">
        <v>3</v>
      </c>
      <c r="C507" s="1">
        <v>0</v>
      </c>
      <c r="D507" s="1">
        <v>200.27901800000001</v>
      </c>
      <c r="E507" s="1" t="s">
        <v>9</v>
      </c>
    </row>
    <row r="508" spans="1:5" customFormat="1" ht="15" hidden="1" customHeight="1" x14ac:dyDescent="0.25">
      <c r="A508" s="1">
        <v>2806</v>
      </c>
      <c r="B508" s="1" t="s">
        <v>3</v>
      </c>
      <c r="C508" s="1">
        <v>0</v>
      </c>
      <c r="D508" s="1">
        <v>59.734941999999997</v>
      </c>
      <c r="E508" s="1" t="s">
        <v>9</v>
      </c>
    </row>
    <row r="509" spans="1:5" customFormat="1" ht="15" hidden="1" customHeight="1" x14ac:dyDescent="0.25">
      <c r="A509" s="1">
        <v>2812</v>
      </c>
      <c r="B509" s="1" t="s">
        <v>3</v>
      </c>
      <c r="C509" s="1">
        <v>0</v>
      </c>
      <c r="D509" s="1">
        <v>95.374731999999995</v>
      </c>
      <c r="E509" s="1" t="s">
        <v>9</v>
      </c>
    </row>
    <row r="510" spans="1:5" customFormat="1" ht="15" hidden="1" customHeight="1" x14ac:dyDescent="0.25">
      <c r="A510" s="1">
        <v>2830</v>
      </c>
      <c r="B510" s="1" t="s">
        <v>3</v>
      </c>
      <c r="C510" s="1">
        <v>0</v>
      </c>
      <c r="D510" s="1">
        <v>501.41229299999998</v>
      </c>
      <c r="E510" s="1" t="s">
        <v>9</v>
      </c>
    </row>
    <row r="511" spans="1:5" customFormat="1" ht="15" hidden="1" customHeight="1" x14ac:dyDescent="0.25">
      <c r="A511" s="1">
        <v>2831</v>
      </c>
      <c r="B511" s="1" t="s">
        <v>3</v>
      </c>
      <c r="C511" s="1">
        <v>0</v>
      </c>
      <c r="D511" s="1">
        <v>167.46977799999999</v>
      </c>
      <c r="E511" s="1" t="s">
        <v>9</v>
      </c>
    </row>
    <row r="512" spans="1:5" customFormat="1" ht="15" hidden="1" customHeight="1" x14ac:dyDescent="0.25">
      <c r="A512" s="1">
        <v>2837</v>
      </c>
      <c r="B512" s="1" t="s">
        <v>3</v>
      </c>
      <c r="C512" s="1">
        <v>0</v>
      </c>
      <c r="D512" s="1">
        <v>127.283254</v>
      </c>
      <c r="E512" s="1" t="s">
        <v>9</v>
      </c>
    </row>
    <row r="513" spans="1:5" customFormat="1" ht="15" hidden="1" customHeight="1" x14ac:dyDescent="0.25">
      <c r="A513" s="1">
        <v>2838</v>
      </c>
      <c r="B513" s="1" t="s">
        <v>3</v>
      </c>
      <c r="C513" s="1">
        <v>0</v>
      </c>
      <c r="D513" s="1">
        <v>116.27732399999999</v>
      </c>
      <c r="E513" s="1" t="s">
        <v>9</v>
      </c>
    </row>
    <row r="514" spans="1:5" customFormat="1" ht="15" hidden="1" customHeight="1" x14ac:dyDescent="0.25">
      <c r="A514" s="1">
        <v>2846</v>
      </c>
      <c r="B514" s="1" t="s">
        <v>3</v>
      </c>
      <c r="C514" s="1">
        <v>0</v>
      </c>
      <c r="D514" s="1">
        <v>167.10942900000001</v>
      </c>
      <c r="E514" s="1" t="s">
        <v>9</v>
      </c>
    </row>
    <row r="515" spans="1:5" customFormat="1" ht="15" hidden="1" customHeight="1" x14ac:dyDescent="0.25">
      <c r="A515" s="1">
        <v>2894</v>
      </c>
      <c r="B515" s="1" t="s">
        <v>3</v>
      </c>
      <c r="C515" s="1">
        <v>0</v>
      </c>
      <c r="D515" s="1">
        <v>234.646387</v>
      </c>
      <c r="E515" s="1" t="s">
        <v>9</v>
      </c>
    </row>
    <row r="516" spans="1:5" customFormat="1" ht="15" hidden="1" customHeight="1" x14ac:dyDescent="0.25">
      <c r="A516" s="1">
        <v>2895</v>
      </c>
      <c r="B516" s="1" t="s">
        <v>3</v>
      </c>
      <c r="C516" s="1">
        <v>0</v>
      </c>
      <c r="D516" s="1">
        <v>278.70834500000001</v>
      </c>
      <c r="E516" s="1" t="s">
        <v>9</v>
      </c>
    </row>
    <row r="517" spans="1:5" customFormat="1" ht="15" hidden="1" customHeight="1" x14ac:dyDescent="0.25">
      <c r="A517" s="1">
        <v>2896</v>
      </c>
      <c r="B517" s="1" t="s">
        <v>3</v>
      </c>
      <c r="C517" s="1">
        <v>0</v>
      </c>
      <c r="D517" s="1">
        <v>502.684977</v>
      </c>
      <c r="E517" s="1" t="s">
        <v>9</v>
      </c>
    </row>
    <row r="518" spans="1:5" customFormat="1" ht="15" hidden="1" customHeight="1" x14ac:dyDescent="0.25">
      <c r="A518" s="1">
        <v>2905</v>
      </c>
      <c r="B518" s="1" t="s">
        <v>3</v>
      </c>
      <c r="C518" s="1">
        <v>0</v>
      </c>
      <c r="D518" s="1">
        <v>303.33037000000002</v>
      </c>
      <c r="E518" s="1" t="s">
        <v>9</v>
      </c>
    </row>
    <row r="519" spans="1:5" customFormat="1" ht="15" hidden="1" customHeight="1" x14ac:dyDescent="0.25">
      <c r="A519" s="1">
        <v>2919</v>
      </c>
      <c r="B519" s="1" t="s">
        <v>3</v>
      </c>
      <c r="C519" s="1">
        <v>0</v>
      </c>
      <c r="D519" s="1">
        <v>300.50148300000001</v>
      </c>
      <c r="E519" s="1" t="s">
        <v>9</v>
      </c>
    </row>
    <row r="520" spans="1:5" customFormat="1" ht="15" hidden="1" customHeight="1" x14ac:dyDescent="0.25">
      <c r="A520" s="1">
        <v>2920</v>
      </c>
      <c r="B520" s="1" t="s">
        <v>3</v>
      </c>
      <c r="C520" s="1">
        <v>0</v>
      </c>
      <c r="D520" s="1">
        <v>621.82268999999997</v>
      </c>
      <c r="E520" s="1" t="s">
        <v>9</v>
      </c>
    </row>
    <row r="521" spans="1:5" customFormat="1" ht="15" hidden="1" customHeight="1" x14ac:dyDescent="0.25">
      <c r="A521" s="1">
        <v>2921</v>
      </c>
      <c r="B521" s="1" t="s">
        <v>3</v>
      </c>
      <c r="C521" s="1">
        <v>0</v>
      </c>
      <c r="D521" s="1">
        <v>325.45148</v>
      </c>
      <c r="E521" s="1" t="s">
        <v>9</v>
      </c>
    </row>
    <row r="522" spans="1:5" customFormat="1" ht="15" hidden="1" customHeight="1" x14ac:dyDescent="0.25">
      <c r="A522" s="1">
        <v>2922</v>
      </c>
      <c r="B522" s="1" t="s">
        <v>3</v>
      </c>
      <c r="C522" s="1">
        <v>0</v>
      </c>
      <c r="D522" s="1">
        <v>234.07724899999999</v>
      </c>
      <c r="E522" s="1" t="s">
        <v>9</v>
      </c>
    </row>
    <row r="523" spans="1:5" customFormat="1" ht="15" hidden="1" customHeight="1" x14ac:dyDescent="0.25">
      <c r="A523" s="1">
        <v>2923</v>
      </c>
      <c r="B523" s="1" t="s">
        <v>3</v>
      </c>
      <c r="C523" s="1">
        <v>0</v>
      </c>
      <c r="D523" s="1">
        <v>445.94658199999998</v>
      </c>
      <c r="E523" s="1" t="s">
        <v>9</v>
      </c>
    </row>
    <row r="524" spans="1:5" customFormat="1" ht="15" hidden="1" customHeight="1" x14ac:dyDescent="0.25">
      <c r="A524" s="1">
        <v>2924</v>
      </c>
      <c r="B524" s="1" t="s">
        <v>3</v>
      </c>
      <c r="C524" s="1">
        <v>0</v>
      </c>
      <c r="D524" s="1">
        <v>211.153536</v>
      </c>
      <c r="E524" s="1" t="s">
        <v>9</v>
      </c>
    </row>
    <row r="525" spans="1:5" customFormat="1" ht="15" hidden="1" customHeight="1" x14ac:dyDescent="0.25">
      <c r="A525" s="1">
        <v>2925</v>
      </c>
      <c r="B525" s="1" t="s">
        <v>3</v>
      </c>
      <c r="C525" s="1">
        <v>0</v>
      </c>
      <c r="D525" s="1">
        <v>131.91950700000001</v>
      </c>
      <c r="E525" s="1" t="s">
        <v>9</v>
      </c>
    </row>
    <row r="526" spans="1:5" customFormat="1" ht="15" hidden="1" customHeight="1" x14ac:dyDescent="0.25">
      <c r="A526" s="1">
        <v>2926</v>
      </c>
      <c r="B526" s="1" t="s">
        <v>3</v>
      </c>
      <c r="C526" s="1">
        <v>0</v>
      </c>
      <c r="D526" s="1">
        <v>284.92020500000001</v>
      </c>
      <c r="E526" s="1" t="s">
        <v>9</v>
      </c>
    </row>
    <row r="527" spans="1:5" customFormat="1" ht="15" hidden="1" customHeight="1" x14ac:dyDescent="0.25">
      <c r="A527" s="1">
        <v>2927</v>
      </c>
      <c r="B527" s="1" t="s">
        <v>3</v>
      </c>
      <c r="C527" s="1">
        <v>0</v>
      </c>
      <c r="D527" s="1">
        <v>87.923614999999998</v>
      </c>
      <c r="E527" s="1" t="s">
        <v>9</v>
      </c>
    </row>
    <row r="528" spans="1:5" customFormat="1" ht="15" hidden="1" customHeight="1" x14ac:dyDescent="0.25">
      <c r="A528" s="1">
        <v>2928</v>
      </c>
      <c r="B528" s="1" t="s">
        <v>3</v>
      </c>
      <c r="C528" s="1">
        <v>0</v>
      </c>
      <c r="D528" s="1">
        <v>38.703454000000001</v>
      </c>
      <c r="E528" s="1" t="s">
        <v>9</v>
      </c>
    </row>
    <row r="529" spans="1:5" customFormat="1" ht="15" hidden="1" customHeight="1" x14ac:dyDescent="0.25">
      <c r="A529" s="1">
        <v>2929</v>
      </c>
      <c r="B529" s="1" t="s">
        <v>3</v>
      </c>
      <c r="C529" s="1">
        <v>0</v>
      </c>
      <c r="D529" s="1">
        <v>217.61636300000001</v>
      </c>
      <c r="E529" s="1" t="s">
        <v>9</v>
      </c>
    </row>
    <row r="530" spans="1:5" customFormat="1" ht="15" hidden="1" customHeight="1" x14ac:dyDescent="0.25">
      <c r="A530" s="1">
        <v>2930</v>
      </c>
      <c r="B530" s="1" t="s">
        <v>3</v>
      </c>
      <c r="C530" s="1">
        <v>0</v>
      </c>
      <c r="D530" s="1">
        <v>256.15600599999999</v>
      </c>
      <c r="E530" s="1" t="s">
        <v>9</v>
      </c>
    </row>
    <row r="531" spans="1:5" customFormat="1" ht="15" hidden="1" customHeight="1" x14ac:dyDescent="0.25">
      <c r="A531" s="1">
        <v>2931</v>
      </c>
      <c r="B531" s="1" t="s">
        <v>3</v>
      </c>
      <c r="C531" s="1">
        <v>0</v>
      </c>
      <c r="D531" s="1">
        <v>130.89883900000001</v>
      </c>
      <c r="E531" s="1" t="s">
        <v>9</v>
      </c>
    </row>
    <row r="532" spans="1:5" customFormat="1" ht="15" hidden="1" customHeight="1" x14ac:dyDescent="0.25">
      <c r="A532" s="1">
        <v>2932</v>
      </c>
      <c r="B532" s="1" t="s">
        <v>3</v>
      </c>
      <c r="C532" s="1">
        <v>0</v>
      </c>
      <c r="D532" s="1">
        <v>247.828957</v>
      </c>
      <c r="E532" s="1" t="s">
        <v>9</v>
      </c>
    </row>
    <row r="533" spans="1:5" customFormat="1" ht="15" hidden="1" customHeight="1" x14ac:dyDescent="0.25">
      <c r="A533" s="1">
        <v>2933</v>
      </c>
      <c r="B533" s="1" t="s">
        <v>3</v>
      </c>
      <c r="C533" s="1">
        <v>0</v>
      </c>
      <c r="D533" s="1">
        <v>113.30667800000001</v>
      </c>
      <c r="E533" s="1" t="s">
        <v>9</v>
      </c>
    </row>
    <row r="534" spans="1:5" customFormat="1" ht="15" hidden="1" customHeight="1" x14ac:dyDescent="0.25">
      <c r="A534" s="1">
        <v>2934</v>
      </c>
      <c r="B534" s="1" t="s">
        <v>3</v>
      </c>
      <c r="C534" s="1">
        <v>0</v>
      </c>
      <c r="D534" s="1">
        <v>500.71368899999999</v>
      </c>
      <c r="E534" s="1" t="s">
        <v>9</v>
      </c>
    </row>
    <row r="535" spans="1:5" customFormat="1" ht="15" hidden="1" customHeight="1" x14ac:dyDescent="0.25">
      <c r="A535" s="1">
        <v>2935</v>
      </c>
      <c r="B535" s="1" t="s">
        <v>3</v>
      </c>
      <c r="C535" s="1">
        <v>0</v>
      </c>
      <c r="D535" s="1">
        <v>217.22961599999999</v>
      </c>
      <c r="E535" s="1" t="s">
        <v>9</v>
      </c>
    </row>
    <row r="536" spans="1:5" customFormat="1" ht="15" hidden="1" customHeight="1" x14ac:dyDescent="0.25">
      <c r="A536" s="1">
        <v>2936</v>
      </c>
      <c r="B536" s="1" t="s">
        <v>3</v>
      </c>
      <c r="C536" s="1">
        <v>0</v>
      </c>
      <c r="D536" s="1">
        <v>446.030238</v>
      </c>
      <c r="E536" s="1" t="s">
        <v>9</v>
      </c>
    </row>
    <row r="537" spans="1:5" customFormat="1" ht="15" hidden="1" customHeight="1" x14ac:dyDescent="0.25">
      <c r="A537" s="1">
        <v>2937</v>
      </c>
      <c r="B537" s="1" t="s">
        <v>3</v>
      </c>
      <c r="C537" s="1">
        <v>0</v>
      </c>
      <c r="D537" s="1">
        <v>162.61198200000001</v>
      </c>
      <c r="E537" s="1" t="s">
        <v>9</v>
      </c>
    </row>
    <row r="538" spans="1:5" customFormat="1" ht="15" hidden="1" customHeight="1" x14ac:dyDescent="0.25">
      <c r="A538" s="1">
        <v>2938</v>
      </c>
      <c r="B538" s="1" t="s">
        <v>3</v>
      </c>
      <c r="C538" s="1">
        <v>0</v>
      </c>
      <c r="D538" s="1">
        <v>355.885988</v>
      </c>
      <c r="E538" s="1" t="s">
        <v>9</v>
      </c>
    </row>
    <row r="539" spans="1:5" customFormat="1" ht="15" hidden="1" customHeight="1" x14ac:dyDescent="0.25">
      <c r="A539" s="1">
        <v>2939</v>
      </c>
      <c r="B539" s="1" t="s">
        <v>3</v>
      </c>
      <c r="C539" s="1">
        <v>0</v>
      </c>
      <c r="D539" s="1">
        <v>294.77195499999999</v>
      </c>
      <c r="E539" s="1" t="s">
        <v>9</v>
      </c>
    </row>
    <row r="540" spans="1:5" customFormat="1" ht="15" hidden="1" customHeight="1" x14ac:dyDescent="0.25">
      <c r="A540" s="1">
        <v>2940</v>
      </c>
      <c r="B540" s="1" t="s">
        <v>3</v>
      </c>
      <c r="C540" s="1">
        <v>0</v>
      </c>
      <c r="D540" s="1">
        <v>499.81618800000001</v>
      </c>
      <c r="E540" s="1" t="s">
        <v>9</v>
      </c>
    </row>
    <row r="541" spans="1:5" customFormat="1" ht="15" hidden="1" customHeight="1" x14ac:dyDescent="0.25">
      <c r="A541" s="1">
        <v>2941</v>
      </c>
      <c r="B541" s="1" t="s">
        <v>3</v>
      </c>
      <c r="C541" s="1">
        <v>0</v>
      </c>
      <c r="D541" s="1">
        <v>155.93109100000001</v>
      </c>
      <c r="E541" s="1" t="s">
        <v>9</v>
      </c>
    </row>
    <row r="542" spans="1:5" customFormat="1" ht="15" hidden="1" customHeight="1" x14ac:dyDescent="0.25">
      <c r="A542" s="1">
        <v>2942</v>
      </c>
      <c r="B542" s="1" t="s">
        <v>3</v>
      </c>
      <c r="C542" s="1">
        <v>0</v>
      </c>
      <c r="D542" s="1">
        <v>504.07209499999999</v>
      </c>
      <c r="E542" s="1" t="s">
        <v>9</v>
      </c>
    </row>
    <row r="543" spans="1:5" customFormat="1" ht="15" hidden="1" customHeight="1" x14ac:dyDescent="0.25">
      <c r="A543" s="1">
        <v>2944</v>
      </c>
      <c r="B543" s="1" t="s">
        <v>3</v>
      </c>
      <c r="C543" s="1">
        <v>0</v>
      </c>
      <c r="D543" s="1">
        <v>43.520471999999998</v>
      </c>
      <c r="E543" s="1" t="s">
        <v>9</v>
      </c>
    </row>
    <row r="544" spans="1:5" customFormat="1" ht="15" hidden="1" customHeight="1" x14ac:dyDescent="0.25">
      <c r="A544" s="1">
        <v>2945</v>
      </c>
      <c r="B544" s="1" t="s">
        <v>3</v>
      </c>
      <c r="C544" s="1">
        <v>0</v>
      </c>
      <c r="D544" s="1">
        <v>724.96224700000005</v>
      </c>
      <c r="E544" s="1" t="s">
        <v>9</v>
      </c>
    </row>
    <row r="545" spans="1:5" customFormat="1" ht="15" hidden="1" customHeight="1" x14ac:dyDescent="0.25">
      <c r="A545" s="1">
        <v>2946</v>
      </c>
      <c r="B545" s="1" t="s">
        <v>3</v>
      </c>
      <c r="C545" s="1">
        <v>0</v>
      </c>
      <c r="D545" s="1">
        <v>102.654775</v>
      </c>
      <c r="E545" s="1" t="s">
        <v>9</v>
      </c>
    </row>
    <row r="546" spans="1:5" customFormat="1" ht="15" hidden="1" customHeight="1" x14ac:dyDescent="0.25">
      <c r="A546" s="1">
        <v>2947</v>
      </c>
      <c r="B546" s="1" t="s">
        <v>3</v>
      </c>
      <c r="C546" s="1">
        <v>0</v>
      </c>
      <c r="D546" s="1">
        <v>297.368426</v>
      </c>
      <c r="E546" s="1" t="s">
        <v>9</v>
      </c>
    </row>
    <row r="547" spans="1:5" customFormat="1" ht="15" hidden="1" customHeight="1" x14ac:dyDescent="0.25">
      <c r="A547" s="1">
        <v>2948</v>
      </c>
      <c r="B547" s="1" t="s">
        <v>3</v>
      </c>
      <c r="C547" s="1">
        <v>0</v>
      </c>
      <c r="D547" s="1">
        <v>100.840255</v>
      </c>
      <c r="E547" s="1" t="s">
        <v>9</v>
      </c>
    </row>
    <row r="548" spans="1:5" customFormat="1" ht="15" hidden="1" customHeight="1" x14ac:dyDescent="0.25">
      <c r="A548" s="1">
        <v>2949</v>
      </c>
      <c r="B548" s="1" t="s">
        <v>3</v>
      </c>
      <c r="C548" s="1">
        <v>0</v>
      </c>
      <c r="D548" s="1">
        <v>538.15946899999994</v>
      </c>
      <c r="E548" s="1" t="s">
        <v>9</v>
      </c>
    </row>
    <row r="549" spans="1:5" customFormat="1" ht="15" hidden="1" customHeight="1" x14ac:dyDescent="0.25">
      <c r="A549" s="1">
        <v>2950</v>
      </c>
      <c r="B549" s="1" t="s">
        <v>3</v>
      </c>
      <c r="C549" s="1">
        <v>0</v>
      </c>
      <c r="D549" s="1">
        <v>129.83581899999999</v>
      </c>
      <c r="E549" s="1" t="s">
        <v>9</v>
      </c>
    </row>
    <row r="550" spans="1:5" customFormat="1" ht="15" hidden="1" customHeight="1" x14ac:dyDescent="0.25">
      <c r="A550" s="1">
        <v>2951</v>
      </c>
      <c r="B550" s="1" t="s">
        <v>3</v>
      </c>
      <c r="C550" s="1">
        <v>0</v>
      </c>
      <c r="D550" s="1">
        <v>96.490081000000004</v>
      </c>
      <c r="E550" s="1" t="s">
        <v>9</v>
      </c>
    </row>
    <row r="551" spans="1:5" customFormat="1" ht="15" hidden="1" customHeight="1" x14ac:dyDescent="0.25">
      <c r="A551" s="1">
        <v>2952</v>
      </c>
      <c r="B551" s="1" t="s">
        <v>3</v>
      </c>
      <c r="C551" s="1">
        <v>0</v>
      </c>
      <c r="D551" s="1">
        <v>476.613856</v>
      </c>
      <c r="E551" s="1" t="s">
        <v>9</v>
      </c>
    </row>
    <row r="552" spans="1:5" customFormat="1" ht="15" hidden="1" customHeight="1" x14ac:dyDescent="0.25">
      <c r="A552" s="1">
        <v>2953</v>
      </c>
      <c r="B552" s="1" t="s">
        <v>3</v>
      </c>
      <c r="C552" s="1">
        <v>0</v>
      </c>
      <c r="D552" s="1">
        <v>225.589539</v>
      </c>
      <c r="E552" s="1" t="s">
        <v>9</v>
      </c>
    </row>
    <row r="553" spans="1:5" customFormat="1" ht="15" hidden="1" customHeight="1" x14ac:dyDescent="0.25">
      <c r="A553" s="1">
        <v>2954</v>
      </c>
      <c r="B553" s="1" t="s">
        <v>3</v>
      </c>
      <c r="C553" s="1">
        <v>0</v>
      </c>
      <c r="D553" s="1">
        <v>313.13906700000001</v>
      </c>
      <c r="E553" s="1" t="s">
        <v>9</v>
      </c>
    </row>
    <row r="554" spans="1:5" customFormat="1" ht="15" hidden="1" customHeight="1" x14ac:dyDescent="0.25">
      <c r="A554" s="1">
        <v>2955</v>
      </c>
      <c r="B554" s="1" t="s">
        <v>3</v>
      </c>
      <c r="C554" s="1">
        <v>0</v>
      </c>
      <c r="D554" s="1">
        <v>281.06417499999998</v>
      </c>
      <c r="E554" s="1" t="s">
        <v>9</v>
      </c>
    </row>
    <row r="555" spans="1:5" customFormat="1" ht="15" hidden="1" customHeight="1" x14ac:dyDescent="0.25">
      <c r="A555" s="1">
        <v>2956</v>
      </c>
      <c r="B555" s="1" t="s">
        <v>3</v>
      </c>
      <c r="C555" s="1">
        <v>0</v>
      </c>
      <c r="D555" s="1">
        <v>831.89990499999999</v>
      </c>
      <c r="E555" s="1" t="s">
        <v>9</v>
      </c>
    </row>
    <row r="556" spans="1:5" customFormat="1" ht="15" hidden="1" customHeight="1" x14ac:dyDescent="0.25">
      <c r="A556" s="1">
        <v>2957</v>
      </c>
      <c r="B556" s="1" t="s">
        <v>3</v>
      </c>
      <c r="C556" s="1">
        <v>0</v>
      </c>
      <c r="D556" s="1">
        <v>86.438554999999994</v>
      </c>
      <c r="E556" s="1" t="s">
        <v>9</v>
      </c>
    </row>
    <row r="557" spans="1:5" customFormat="1" ht="15" hidden="1" customHeight="1" x14ac:dyDescent="0.25">
      <c r="A557" s="1">
        <v>2959</v>
      </c>
      <c r="B557" s="1" t="s">
        <v>3</v>
      </c>
      <c r="C557" s="1">
        <v>0</v>
      </c>
      <c r="D557" s="1">
        <v>34.860201000000004</v>
      </c>
      <c r="E557" s="1" t="s">
        <v>9</v>
      </c>
    </row>
    <row r="558" spans="1:5" customFormat="1" ht="15" hidden="1" customHeight="1" x14ac:dyDescent="0.25">
      <c r="A558" s="1">
        <v>2960</v>
      </c>
      <c r="B558" s="1" t="s">
        <v>3</v>
      </c>
      <c r="C558" s="1">
        <v>0</v>
      </c>
      <c r="D558" s="1">
        <v>188.955771</v>
      </c>
      <c r="E558" s="1" t="s">
        <v>9</v>
      </c>
    </row>
    <row r="559" spans="1:5" customFormat="1" ht="15" hidden="1" customHeight="1" x14ac:dyDescent="0.25">
      <c r="A559" s="1">
        <v>2961</v>
      </c>
      <c r="B559" s="1" t="s">
        <v>3</v>
      </c>
      <c r="C559" s="1">
        <v>0</v>
      </c>
      <c r="D559" s="1">
        <v>427.930543</v>
      </c>
      <c r="E559" s="1" t="s">
        <v>9</v>
      </c>
    </row>
    <row r="560" spans="1:5" customFormat="1" ht="15" hidden="1" customHeight="1" x14ac:dyDescent="0.25">
      <c r="A560" s="1">
        <v>2962</v>
      </c>
      <c r="B560" s="1" t="s">
        <v>3</v>
      </c>
      <c r="C560" s="1">
        <v>0</v>
      </c>
      <c r="D560" s="1">
        <v>245.598793</v>
      </c>
      <c r="E560" s="1" t="s">
        <v>9</v>
      </c>
    </row>
    <row r="561" spans="1:5" customFormat="1" ht="15" hidden="1" customHeight="1" x14ac:dyDescent="0.25">
      <c r="A561" s="1">
        <v>2963</v>
      </c>
      <c r="B561" s="1" t="s">
        <v>3</v>
      </c>
      <c r="C561" s="1">
        <v>0</v>
      </c>
      <c r="D561" s="1">
        <v>67.332076999999998</v>
      </c>
      <c r="E561" s="1" t="s">
        <v>9</v>
      </c>
    </row>
    <row r="562" spans="1:5" customFormat="1" ht="15" hidden="1" customHeight="1" x14ac:dyDescent="0.25">
      <c r="A562" s="1">
        <v>2964</v>
      </c>
      <c r="B562" s="1" t="s">
        <v>3</v>
      </c>
      <c r="C562" s="1">
        <v>0</v>
      </c>
      <c r="D562" s="1">
        <v>208.8869</v>
      </c>
      <c r="E562" s="1" t="s">
        <v>9</v>
      </c>
    </row>
    <row r="563" spans="1:5" customFormat="1" ht="15" hidden="1" customHeight="1" x14ac:dyDescent="0.25">
      <c r="A563" s="1">
        <v>2965</v>
      </c>
      <c r="B563" s="1" t="s">
        <v>3</v>
      </c>
      <c r="C563" s="1">
        <v>0</v>
      </c>
      <c r="D563" s="1">
        <v>125.128032</v>
      </c>
      <c r="E563" s="1" t="s">
        <v>9</v>
      </c>
    </row>
    <row r="564" spans="1:5" customFormat="1" ht="15" hidden="1" customHeight="1" x14ac:dyDescent="0.25">
      <c r="A564" s="1">
        <v>2966</v>
      </c>
      <c r="B564" s="1" t="s">
        <v>3</v>
      </c>
      <c r="C564" s="1">
        <v>0</v>
      </c>
      <c r="D564" s="1">
        <v>143.12575899999999</v>
      </c>
      <c r="E564" s="1" t="s">
        <v>9</v>
      </c>
    </row>
    <row r="565" spans="1:5" customFormat="1" ht="15" hidden="1" customHeight="1" x14ac:dyDescent="0.25">
      <c r="A565" s="1">
        <v>2967</v>
      </c>
      <c r="B565" s="1" t="s">
        <v>3</v>
      </c>
      <c r="C565" s="1">
        <v>0</v>
      </c>
      <c r="D565" s="1">
        <v>117.692555</v>
      </c>
      <c r="E565" s="1" t="s">
        <v>9</v>
      </c>
    </row>
    <row r="566" spans="1:5" customFormat="1" ht="15" hidden="1" customHeight="1" x14ac:dyDescent="0.25">
      <c r="A566" s="1">
        <v>2968</v>
      </c>
      <c r="B566" s="1" t="s">
        <v>3</v>
      </c>
      <c r="C566" s="1">
        <v>0</v>
      </c>
      <c r="D566" s="1">
        <v>138.59576000000001</v>
      </c>
      <c r="E566" s="1" t="s">
        <v>9</v>
      </c>
    </row>
    <row r="567" spans="1:5" customFormat="1" ht="15" hidden="1" customHeight="1" x14ac:dyDescent="0.25">
      <c r="A567" s="1">
        <v>2974</v>
      </c>
      <c r="B567" s="1" t="s">
        <v>3</v>
      </c>
      <c r="C567" s="1">
        <v>0</v>
      </c>
      <c r="D567" s="1">
        <v>89.783113</v>
      </c>
      <c r="E567" s="1" t="s">
        <v>9</v>
      </c>
    </row>
    <row r="568" spans="1:5" customFormat="1" ht="15" hidden="1" customHeight="1" x14ac:dyDescent="0.25">
      <c r="A568" s="1">
        <v>2975</v>
      </c>
      <c r="B568" s="1" t="s">
        <v>3</v>
      </c>
      <c r="C568" s="1">
        <v>0</v>
      </c>
      <c r="D568" s="1">
        <v>7.8427049999999996</v>
      </c>
      <c r="E568" s="1" t="s">
        <v>9</v>
      </c>
    </row>
    <row r="569" spans="1:5" customFormat="1" ht="15" hidden="1" customHeight="1" x14ac:dyDescent="0.25">
      <c r="A569" s="1">
        <v>2976</v>
      </c>
      <c r="B569" s="1" t="s">
        <v>3</v>
      </c>
      <c r="C569" s="1">
        <v>0</v>
      </c>
      <c r="D569" s="1">
        <v>142.245013</v>
      </c>
      <c r="E569" s="1" t="s">
        <v>9</v>
      </c>
    </row>
    <row r="570" spans="1:5" customFormat="1" ht="15" hidden="1" customHeight="1" x14ac:dyDescent="0.25">
      <c r="A570" s="1">
        <v>2985</v>
      </c>
      <c r="B570" s="1" t="s">
        <v>3</v>
      </c>
      <c r="C570" s="1">
        <v>0</v>
      </c>
      <c r="D570" s="1">
        <v>749.50306699999999</v>
      </c>
      <c r="E570" s="1" t="s">
        <v>9</v>
      </c>
    </row>
    <row r="571" spans="1:5" customFormat="1" ht="15" hidden="1" customHeight="1" x14ac:dyDescent="0.25">
      <c r="A571" s="1">
        <v>2999</v>
      </c>
      <c r="B571" s="1" t="s">
        <v>3</v>
      </c>
      <c r="C571" s="1">
        <v>0</v>
      </c>
      <c r="D571" s="1">
        <v>477.54316799999998</v>
      </c>
      <c r="E571" s="1" t="s">
        <v>9</v>
      </c>
    </row>
    <row r="572" spans="1:5" customFormat="1" ht="15" hidden="1" customHeight="1" x14ac:dyDescent="0.25">
      <c r="A572" s="1">
        <v>3000</v>
      </c>
      <c r="B572" s="1" t="s">
        <v>3</v>
      </c>
      <c r="C572" s="1">
        <v>0</v>
      </c>
      <c r="D572" s="1">
        <v>74.867840999999999</v>
      </c>
      <c r="E572" s="1" t="s">
        <v>9</v>
      </c>
    </row>
    <row r="573" spans="1:5" customFormat="1" ht="15" hidden="1" customHeight="1" x14ac:dyDescent="0.25">
      <c r="A573" s="1">
        <v>3001</v>
      </c>
      <c r="B573" s="1" t="s">
        <v>3</v>
      </c>
      <c r="C573" s="1">
        <v>0</v>
      </c>
      <c r="D573" s="1">
        <v>26.735814999999999</v>
      </c>
      <c r="E573" s="1" t="s">
        <v>9</v>
      </c>
    </row>
    <row r="574" spans="1:5" customFormat="1" ht="15" hidden="1" customHeight="1" x14ac:dyDescent="0.25">
      <c r="A574" s="1">
        <v>3002</v>
      </c>
      <c r="B574" s="1" t="s">
        <v>3</v>
      </c>
      <c r="C574" s="1">
        <v>0</v>
      </c>
      <c r="D574" s="1">
        <v>55.172741000000002</v>
      </c>
      <c r="E574" s="1" t="s">
        <v>9</v>
      </c>
    </row>
    <row r="575" spans="1:5" customFormat="1" ht="15" hidden="1" customHeight="1" x14ac:dyDescent="0.25">
      <c r="A575" s="1">
        <v>3004</v>
      </c>
      <c r="B575" s="1" t="s">
        <v>3</v>
      </c>
      <c r="C575" s="1">
        <v>0</v>
      </c>
      <c r="D575" s="1">
        <v>195.51450399999999</v>
      </c>
      <c r="E575" s="1" t="s">
        <v>9</v>
      </c>
    </row>
    <row r="576" spans="1:5" customFormat="1" ht="15" hidden="1" customHeight="1" x14ac:dyDescent="0.25">
      <c r="A576" s="1">
        <v>3005</v>
      </c>
      <c r="B576" s="1" t="s">
        <v>3</v>
      </c>
      <c r="C576" s="1">
        <v>0</v>
      </c>
      <c r="D576" s="1">
        <v>305.22679499999998</v>
      </c>
      <c r="E576" s="1" t="s">
        <v>9</v>
      </c>
    </row>
    <row r="577" spans="1:5" customFormat="1" ht="15" hidden="1" customHeight="1" x14ac:dyDescent="0.25">
      <c r="A577" s="1">
        <v>3006</v>
      </c>
      <c r="B577" s="1" t="s">
        <v>3</v>
      </c>
      <c r="C577" s="1">
        <v>0</v>
      </c>
      <c r="D577" s="1">
        <v>847.78227300000003</v>
      </c>
      <c r="E577" s="1" t="s">
        <v>9</v>
      </c>
    </row>
    <row r="578" spans="1:5" customFormat="1" ht="15" hidden="1" customHeight="1" x14ac:dyDescent="0.25">
      <c r="A578" s="1">
        <v>3007</v>
      </c>
      <c r="B578" s="1" t="s">
        <v>3</v>
      </c>
      <c r="C578" s="1">
        <v>0</v>
      </c>
      <c r="D578" s="1">
        <v>354.25033000000002</v>
      </c>
      <c r="E578" s="1" t="s">
        <v>9</v>
      </c>
    </row>
    <row r="579" spans="1:5" customFormat="1" ht="15" hidden="1" customHeight="1" x14ac:dyDescent="0.25">
      <c r="A579" s="1">
        <v>3008</v>
      </c>
      <c r="B579" s="1" t="s">
        <v>3</v>
      </c>
      <c r="C579" s="1">
        <v>0</v>
      </c>
      <c r="D579" s="1">
        <v>374.36440800000003</v>
      </c>
      <c r="E579" s="1" t="s">
        <v>9</v>
      </c>
    </row>
    <row r="580" spans="1:5" customFormat="1" ht="15" hidden="1" customHeight="1" x14ac:dyDescent="0.25">
      <c r="A580" s="1">
        <v>3009</v>
      </c>
      <c r="B580" s="1" t="s">
        <v>3</v>
      </c>
      <c r="C580" s="1">
        <v>0</v>
      </c>
      <c r="D580" s="1">
        <v>249.09639000000001</v>
      </c>
      <c r="E580" s="1" t="s">
        <v>9</v>
      </c>
    </row>
    <row r="581" spans="1:5" customFormat="1" ht="15" hidden="1" customHeight="1" x14ac:dyDescent="0.25">
      <c r="A581" s="1">
        <v>3010</v>
      </c>
      <c r="B581" s="1" t="s">
        <v>3</v>
      </c>
      <c r="C581" s="1">
        <v>0</v>
      </c>
      <c r="D581" s="1">
        <v>499.33315599999997</v>
      </c>
      <c r="E581" s="1" t="s">
        <v>9</v>
      </c>
    </row>
    <row r="582" spans="1:5" customFormat="1" ht="15" hidden="1" customHeight="1" x14ac:dyDescent="0.25">
      <c r="A582" s="1">
        <v>3011</v>
      </c>
      <c r="B582" s="1" t="s">
        <v>3</v>
      </c>
      <c r="C582" s="1">
        <v>0</v>
      </c>
      <c r="D582" s="1">
        <v>85.633151999999995</v>
      </c>
      <c r="E582" s="1" t="s">
        <v>9</v>
      </c>
    </row>
    <row r="583" spans="1:5" customFormat="1" ht="15" hidden="1" customHeight="1" x14ac:dyDescent="0.25">
      <c r="A583" s="1">
        <v>3012</v>
      </c>
      <c r="B583" s="1" t="s">
        <v>3</v>
      </c>
      <c r="C583" s="1">
        <v>0</v>
      </c>
      <c r="D583" s="1">
        <v>479.9298</v>
      </c>
      <c r="E583" s="1" t="s">
        <v>9</v>
      </c>
    </row>
    <row r="584" spans="1:5" customFormat="1" ht="15" hidden="1" customHeight="1" x14ac:dyDescent="0.25">
      <c r="A584" s="1">
        <v>3013</v>
      </c>
      <c r="B584" s="1" t="s">
        <v>3</v>
      </c>
      <c r="C584" s="1">
        <v>0</v>
      </c>
      <c r="D584" s="1">
        <v>175.241253</v>
      </c>
      <c r="E584" s="1" t="s">
        <v>9</v>
      </c>
    </row>
    <row r="585" spans="1:5" customFormat="1" ht="15" hidden="1" customHeight="1" x14ac:dyDescent="0.25">
      <c r="A585" s="1">
        <v>3014</v>
      </c>
      <c r="B585" s="1" t="s">
        <v>3</v>
      </c>
      <c r="C585" s="1">
        <v>0</v>
      </c>
      <c r="D585" s="1">
        <v>152.49631500000001</v>
      </c>
      <c r="E585" s="1" t="s">
        <v>9</v>
      </c>
    </row>
    <row r="586" spans="1:5" customFormat="1" ht="15" hidden="1" customHeight="1" x14ac:dyDescent="0.25">
      <c r="A586" s="1">
        <v>3015</v>
      </c>
      <c r="B586" s="1" t="s">
        <v>3</v>
      </c>
      <c r="C586" s="1">
        <v>0</v>
      </c>
      <c r="D586" s="1">
        <v>54.796117000000002</v>
      </c>
      <c r="E586" s="1" t="s">
        <v>9</v>
      </c>
    </row>
    <row r="587" spans="1:5" customFormat="1" ht="15" hidden="1" customHeight="1" x14ac:dyDescent="0.25">
      <c r="A587" s="1">
        <v>3016</v>
      </c>
      <c r="B587" s="1" t="s">
        <v>3</v>
      </c>
      <c r="C587" s="1">
        <v>0</v>
      </c>
      <c r="D587" s="1">
        <v>1365.91265</v>
      </c>
      <c r="E587" s="1" t="s">
        <v>9</v>
      </c>
    </row>
    <row r="588" spans="1:5" customFormat="1" ht="15" hidden="1" customHeight="1" x14ac:dyDescent="0.25">
      <c r="A588" s="1">
        <v>3018</v>
      </c>
      <c r="B588" s="1" t="s">
        <v>3</v>
      </c>
      <c r="C588" s="1">
        <v>0</v>
      </c>
      <c r="D588" s="1">
        <v>222.19046399999999</v>
      </c>
      <c r="E588" s="1" t="s">
        <v>9</v>
      </c>
    </row>
    <row r="589" spans="1:5" customFormat="1" ht="15" hidden="1" customHeight="1" x14ac:dyDescent="0.25">
      <c r="A589" s="1">
        <v>3019</v>
      </c>
      <c r="B589" s="1" t="s">
        <v>3</v>
      </c>
      <c r="C589" s="1">
        <v>0</v>
      </c>
      <c r="D589" s="1">
        <v>113.350081</v>
      </c>
      <c r="E589" s="1" t="s">
        <v>9</v>
      </c>
    </row>
    <row r="590" spans="1:5" customFormat="1" ht="15" hidden="1" customHeight="1" x14ac:dyDescent="0.25">
      <c r="A590" s="1">
        <v>3020</v>
      </c>
      <c r="B590" s="1" t="s">
        <v>3</v>
      </c>
      <c r="C590" s="1">
        <v>0</v>
      </c>
      <c r="D590" s="1">
        <v>451.61660699999999</v>
      </c>
      <c r="E590" s="1" t="s">
        <v>9</v>
      </c>
    </row>
    <row r="591" spans="1:5" customFormat="1" ht="15" hidden="1" customHeight="1" x14ac:dyDescent="0.25">
      <c r="A591" s="1">
        <v>3023</v>
      </c>
      <c r="B591" s="1" t="s">
        <v>3</v>
      </c>
      <c r="C591" s="1">
        <v>0</v>
      </c>
      <c r="D591" s="1">
        <v>87.378891999999993</v>
      </c>
      <c r="E591" s="1" t="s">
        <v>9</v>
      </c>
    </row>
    <row r="592" spans="1:5" customFormat="1" ht="15" hidden="1" customHeight="1" x14ac:dyDescent="0.25">
      <c r="A592" s="1">
        <v>3033</v>
      </c>
      <c r="B592" s="1" t="s">
        <v>3</v>
      </c>
      <c r="C592" s="1">
        <v>0</v>
      </c>
      <c r="D592" s="1">
        <v>297.64345700000001</v>
      </c>
      <c r="E592" s="1" t="s">
        <v>9</v>
      </c>
    </row>
    <row r="593" spans="1:5" customFormat="1" ht="15" hidden="1" customHeight="1" x14ac:dyDescent="0.25">
      <c r="A593" s="1">
        <v>3035</v>
      </c>
      <c r="B593" s="1" t="s">
        <v>3</v>
      </c>
      <c r="C593" s="1">
        <v>0</v>
      </c>
      <c r="D593" s="1">
        <v>112.678999</v>
      </c>
      <c r="E593" s="1" t="s">
        <v>9</v>
      </c>
    </row>
    <row r="594" spans="1:5" customFormat="1" ht="15" hidden="1" customHeight="1" x14ac:dyDescent="0.25">
      <c r="A594" s="1">
        <v>3038</v>
      </c>
      <c r="B594" s="1" t="s">
        <v>3</v>
      </c>
      <c r="C594" s="1">
        <v>0</v>
      </c>
      <c r="D594" s="1">
        <v>248.441147</v>
      </c>
      <c r="E594" s="1" t="s">
        <v>9</v>
      </c>
    </row>
    <row r="595" spans="1:5" customFormat="1" ht="15" hidden="1" customHeight="1" x14ac:dyDescent="0.25">
      <c r="A595" s="1">
        <v>3075</v>
      </c>
      <c r="B595" s="1" t="s">
        <v>3</v>
      </c>
      <c r="C595" s="1">
        <v>0</v>
      </c>
      <c r="D595" s="1">
        <v>108.685323</v>
      </c>
      <c r="E595" s="1" t="s">
        <v>9</v>
      </c>
    </row>
    <row r="596" spans="1:5" customFormat="1" ht="15" hidden="1" customHeight="1" x14ac:dyDescent="0.25">
      <c r="A596" s="1">
        <v>3086</v>
      </c>
      <c r="B596" s="1" t="s">
        <v>3</v>
      </c>
      <c r="C596" s="1">
        <v>0</v>
      </c>
      <c r="D596" s="1">
        <v>378.33051999999998</v>
      </c>
      <c r="E596" s="1" t="s">
        <v>9</v>
      </c>
    </row>
    <row r="597" spans="1:5" customFormat="1" ht="15" hidden="1" customHeight="1" x14ac:dyDescent="0.25">
      <c r="A597" s="1">
        <v>3087</v>
      </c>
      <c r="B597" s="1" t="s">
        <v>3</v>
      </c>
      <c r="C597" s="1">
        <v>0</v>
      </c>
      <c r="D597" s="1">
        <v>128.396174</v>
      </c>
      <c r="E597" s="1" t="s">
        <v>9</v>
      </c>
    </row>
    <row r="598" spans="1:5" customFormat="1" ht="15" hidden="1" customHeight="1" x14ac:dyDescent="0.25">
      <c r="A598" s="1">
        <v>3088</v>
      </c>
      <c r="B598" s="1" t="s">
        <v>3</v>
      </c>
      <c r="C598" s="1">
        <v>0</v>
      </c>
      <c r="D598" s="1">
        <v>160.00220999999999</v>
      </c>
      <c r="E598" s="1" t="s">
        <v>9</v>
      </c>
    </row>
    <row r="599" spans="1:5" customFormat="1" ht="15" hidden="1" customHeight="1" x14ac:dyDescent="0.25">
      <c r="A599" s="1">
        <v>3089</v>
      </c>
      <c r="B599" s="1" t="s">
        <v>3</v>
      </c>
      <c r="C599" s="1">
        <v>0</v>
      </c>
      <c r="D599" s="1">
        <v>435.11931800000002</v>
      </c>
      <c r="E599" s="1" t="s">
        <v>9</v>
      </c>
    </row>
    <row r="600" spans="1:5" customFormat="1" ht="15" hidden="1" customHeight="1" x14ac:dyDescent="0.25">
      <c r="A600" s="1">
        <v>2487</v>
      </c>
      <c r="B600" s="1" t="s">
        <v>3</v>
      </c>
      <c r="C600" s="1">
        <v>0</v>
      </c>
      <c r="D600" s="1">
        <v>473.152828</v>
      </c>
      <c r="E600" s="1" t="s">
        <v>10</v>
      </c>
    </row>
    <row r="601" spans="1:5" customFormat="1" ht="15" hidden="1" customHeight="1" x14ac:dyDescent="0.25">
      <c r="A601" s="1">
        <v>2488</v>
      </c>
      <c r="B601" s="1" t="s">
        <v>3</v>
      </c>
      <c r="C601" s="1">
        <v>0</v>
      </c>
      <c r="D601" s="1">
        <v>358.10443500000002</v>
      </c>
      <c r="E601" s="1" t="s">
        <v>10</v>
      </c>
    </row>
    <row r="602" spans="1:5" customFormat="1" ht="15" hidden="1" customHeight="1" x14ac:dyDescent="0.25">
      <c r="A602" s="1">
        <v>2489</v>
      </c>
      <c r="B602" s="1" t="s">
        <v>3</v>
      </c>
      <c r="C602" s="1">
        <v>0</v>
      </c>
      <c r="D602" s="1">
        <v>641.32982800000002</v>
      </c>
      <c r="E602" s="1" t="s">
        <v>10</v>
      </c>
    </row>
    <row r="603" spans="1:5" customFormat="1" ht="15" hidden="1" customHeight="1" x14ac:dyDescent="0.25">
      <c r="A603" s="1">
        <v>2490</v>
      </c>
      <c r="B603" s="1" t="s">
        <v>3</v>
      </c>
      <c r="C603" s="1">
        <v>0</v>
      </c>
      <c r="D603" s="1">
        <v>1071.5782240000001</v>
      </c>
      <c r="E603" s="1" t="s">
        <v>10</v>
      </c>
    </row>
    <row r="604" spans="1:5" customFormat="1" ht="15" hidden="1" customHeight="1" x14ac:dyDescent="0.25">
      <c r="A604" s="1">
        <v>2491</v>
      </c>
      <c r="B604" s="1" t="s">
        <v>3</v>
      </c>
      <c r="C604" s="1">
        <v>0</v>
      </c>
      <c r="D604" s="1">
        <v>1226.0357180000001</v>
      </c>
      <c r="E604" s="1" t="s">
        <v>10</v>
      </c>
    </row>
    <row r="605" spans="1:5" customFormat="1" ht="15" hidden="1" customHeight="1" x14ac:dyDescent="0.25">
      <c r="A605" s="1">
        <v>2492</v>
      </c>
      <c r="B605" s="1" t="s">
        <v>3</v>
      </c>
      <c r="C605" s="1">
        <v>0</v>
      </c>
      <c r="D605" s="1">
        <v>225.98611500000001</v>
      </c>
      <c r="E605" s="1" t="s">
        <v>10</v>
      </c>
    </row>
    <row r="606" spans="1:5" customFormat="1" ht="15" hidden="1" customHeight="1" x14ac:dyDescent="0.25">
      <c r="A606" s="1">
        <v>2494</v>
      </c>
      <c r="B606" s="1" t="s">
        <v>3</v>
      </c>
      <c r="C606" s="1">
        <v>0</v>
      </c>
      <c r="D606" s="1">
        <v>292.72361999999998</v>
      </c>
      <c r="E606" s="1" t="s">
        <v>10</v>
      </c>
    </row>
    <row r="607" spans="1:5" customFormat="1" ht="15" hidden="1" customHeight="1" x14ac:dyDescent="0.25">
      <c r="A607" s="1">
        <v>2501</v>
      </c>
      <c r="B607" s="1" t="s">
        <v>3</v>
      </c>
      <c r="C607" s="1">
        <v>0</v>
      </c>
      <c r="D607" s="1">
        <v>662.26995999999997</v>
      </c>
      <c r="E607" s="1" t="s">
        <v>11</v>
      </c>
    </row>
    <row r="608" spans="1:5" customFormat="1" ht="15" hidden="1" customHeight="1" x14ac:dyDescent="0.25">
      <c r="A608" s="1">
        <v>2618</v>
      </c>
      <c r="B608" s="1" t="s">
        <v>3</v>
      </c>
      <c r="C608" s="1">
        <v>0</v>
      </c>
      <c r="D608" s="1">
        <v>381.44843800000001</v>
      </c>
      <c r="E608" s="1" t="s">
        <v>11</v>
      </c>
    </row>
    <row r="609" spans="1:11" ht="15" hidden="1" customHeight="1" x14ac:dyDescent="0.25">
      <c r="A609" s="1">
        <v>2686</v>
      </c>
      <c r="B609" s="1" t="s">
        <v>3</v>
      </c>
      <c r="C609" s="1">
        <v>0</v>
      </c>
      <c r="D609" s="1">
        <v>3348.617808</v>
      </c>
      <c r="E609" s="1" t="s">
        <v>12</v>
      </c>
      <c r="F609"/>
      <c r="G609"/>
      <c r="H609"/>
    </row>
    <row r="610" spans="1:11" ht="15" hidden="1" customHeight="1" x14ac:dyDescent="0.25">
      <c r="A610" s="1">
        <v>2687</v>
      </c>
      <c r="B610" s="1" t="s">
        <v>3</v>
      </c>
      <c r="C610" s="1">
        <v>0</v>
      </c>
      <c r="D610" s="1">
        <v>1042.9288329999999</v>
      </c>
      <c r="E610" s="1" t="s">
        <v>12</v>
      </c>
      <c r="F610"/>
      <c r="G610"/>
      <c r="H610"/>
    </row>
    <row r="611" spans="1:11" s="6" customFormat="1" hidden="1" x14ac:dyDescent="0.25">
      <c r="A611" s="178" t="s">
        <v>44</v>
      </c>
      <c r="B611" s="178"/>
      <c r="C611" s="178"/>
      <c r="D611" s="178"/>
      <c r="E611" s="178"/>
      <c r="F611" s="90">
        <f>SUM(F10:F300)</f>
        <v>475503</v>
      </c>
      <c r="G611" s="49">
        <f>SUM(G10:G300)</f>
        <v>1.7439572991092807</v>
      </c>
      <c r="H611" s="1"/>
    </row>
    <row r="612" spans="1:11" s="6" customFormat="1" x14ac:dyDescent="0.25"/>
    <row r="613" spans="1:11" s="6" customFormat="1" x14ac:dyDescent="0.25">
      <c r="D613" s="6">
        <f>SUM(D10:D300)</f>
        <v>64661.956827999995</v>
      </c>
    </row>
    <row r="614" spans="1:11" s="6" customFormat="1" x14ac:dyDescent="0.25"/>
    <row r="615" spans="1:11" s="6" customFormat="1" x14ac:dyDescent="0.25">
      <c r="D615" s="6">
        <f>SUM(D6:D610)</f>
        <v>169931.72040400005</v>
      </c>
      <c r="F615" s="65" t="s">
        <v>45</v>
      </c>
      <c r="I615"/>
      <c r="J615"/>
    </row>
    <row r="616" spans="1:11" s="6" customFormat="1" x14ac:dyDescent="0.25">
      <c r="F616" s="7"/>
      <c r="I616"/>
      <c r="J616"/>
      <c r="K616" s="6">
        <f>3097-10</f>
        <v>3087</v>
      </c>
    </row>
    <row r="617" spans="1:11" s="6" customFormat="1" x14ac:dyDescent="0.25">
      <c r="F617" s="65" t="s">
        <v>29</v>
      </c>
      <c r="G617" s="64">
        <f>SUM(G10:G361)/3087</f>
        <v>5.6493595695150005E-4</v>
      </c>
      <c r="I617"/>
      <c r="J617" s="20"/>
    </row>
    <row r="618" spans="1:11" s="6" customFormat="1" x14ac:dyDescent="0.25">
      <c r="F618" s="8"/>
      <c r="I618"/>
      <c r="J618"/>
    </row>
    <row r="619" spans="1:11" s="6" customFormat="1" x14ac:dyDescent="0.25">
      <c r="F619" s="7"/>
      <c r="G619" s="8" t="s">
        <v>30</v>
      </c>
      <c r="I619"/>
      <c r="J619"/>
    </row>
    <row r="620" spans="1:11" s="6" customFormat="1" x14ac:dyDescent="0.25">
      <c r="F620" s="7"/>
      <c r="G620" s="66" t="s">
        <v>31</v>
      </c>
      <c r="H620" s="66">
        <v>0</v>
      </c>
      <c r="I620" s="32"/>
      <c r="J620" s="50">
        <f>G617</f>
        <v>5.6493595695150005E-4</v>
      </c>
    </row>
    <row r="621" spans="1:11" x14ac:dyDescent="0.25">
      <c r="F621" s="7"/>
      <c r="G621" s="66" t="s">
        <v>32</v>
      </c>
      <c r="H621" s="66">
        <v>6.9999999999999999E-4</v>
      </c>
      <c r="I621" s="32"/>
      <c r="J621" s="50">
        <f>H621+G617</f>
        <v>1.2649359569515E-3</v>
      </c>
    </row>
    <row r="622" spans="1:11" x14ac:dyDescent="0.25">
      <c r="F622" s="7"/>
      <c r="G622" s="66" t="s">
        <v>33</v>
      </c>
      <c r="H622" s="67">
        <v>1.4E-3</v>
      </c>
      <c r="I622" s="50"/>
      <c r="J622" s="50">
        <f>H622+G617</f>
        <v>1.9649359569514999E-3</v>
      </c>
    </row>
    <row r="625" spans="6:7" x14ac:dyDescent="0.25">
      <c r="F625" s="6" t="s">
        <v>55</v>
      </c>
    </row>
    <row r="626" spans="6:7" x14ac:dyDescent="0.25">
      <c r="G626" t="str">
        <f>IF(G10&gt;0.0014,"Tinggi",IF(AND(G51&gt;0.0007,G51&lt;0.0013),"Sedang",IF(AND(G51&gt;0,G51&lt;0.0006),"Rendah","Rendah")))</f>
        <v>Tinggi</v>
      </c>
    </row>
  </sheetData>
  <autoFilter ref="A5:E611">
    <filterColumn colId="4">
      <filters>
        <filter val="Permukiman"/>
      </filters>
    </filterColumn>
  </autoFilter>
  <mergeCells count="1">
    <mergeCell ref="A611:E61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643"/>
  <sheetViews>
    <sheetView topLeftCell="A324" zoomScale="85" zoomScaleNormal="85" workbookViewId="0">
      <selection activeCell="A7" sqref="A7"/>
    </sheetView>
  </sheetViews>
  <sheetFormatPr defaultRowHeight="15" x14ac:dyDescent="0.25"/>
  <cols>
    <col min="1" max="1" width="11.140625" style="6" customWidth="1"/>
    <col min="2" max="2" width="9.140625" style="6"/>
    <col min="3" max="3" width="2.7109375" style="6" bestFit="1" customWidth="1"/>
    <col min="4" max="4" width="12" style="6" bestFit="1" customWidth="1"/>
    <col min="5" max="5" width="20.42578125" style="6" bestFit="1" customWidth="1"/>
    <col min="6" max="6" width="30.140625" style="6" customWidth="1"/>
    <col min="7" max="7" width="23" style="6" bestFit="1" customWidth="1"/>
    <col min="8" max="8" width="13.28515625" style="6" customWidth="1"/>
    <col min="13" max="13" width="24.42578125" bestFit="1" customWidth="1"/>
    <col min="14" max="14" width="10.7109375" bestFit="1" customWidth="1"/>
    <col min="15" max="15" width="12.42578125" bestFit="1" customWidth="1"/>
  </cols>
  <sheetData>
    <row r="1" spans="1:15" x14ac:dyDescent="0.25">
      <c r="A1" s="8" t="s">
        <v>70</v>
      </c>
    </row>
    <row r="2" spans="1:15" s="6" customFormat="1" x14ac:dyDescent="0.25"/>
    <row r="3" spans="1:15" s="6" customFormat="1" x14ac:dyDescent="0.25"/>
    <row r="4" spans="1:15" s="6" customFormat="1" x14ac:dyDescent="0.25"/>
    <row r="5" spans="1:15" s="6" customFormat="1" x14ac:dyDescent="0.25"/>
    <row r="6" spans="1:15" ht="30" x14ac:dyDescent="0.25">
      <c r="A6" s="70" t="s">
        <v>0</v>
      </c>
      <c r="B6" s="70" t="s">
        <v>1</v>
      </c>
      <c r="C6" s="70" t="s">
        <v>2</v>
      </c>
      <c r="D6" s="70" t="s">
        <v>15</v>
      </c>
      <c r="E6" s="70" t="s">
        <v>5</v>
      </c>
      <c r="F6" s="91" t="s">
        <v>47</v>
      </c>
      <c r="G6" s="70" t="s">
        <v>42</v>
      </c>
      <c r="H6" s="70" t="s">
        <v>51</v>
      </c>
      <c r="M6" s="72" t="s">
        <v>35</v>
      </c>
      <c r="N6" s="72" t="s">
        <v>145</v>
      </c>
      <c r="O6" s="72" t="s">
        <v>147</v>
      </c>
    </row>
    <row r="7" spans="1:15" x14ac:dyDescent="0.25">
      <c r="A7" s="1">
        <v>1017</v>
      </c>
      <c r="B7" s="1" t="s">
        <v>3</v>
      </c>
      <c r="C7" s="1">
        <v>0</v>
      </c>
      <c r="D7" s="1">
        <v>644.80975699999999</v>
      </c>
      <c r="E7" s="1" t="s">
        <v>8</v>
      </c>
      <c r="F7" s="62">
        <v>67497</v>
      </c>
      <c r="G7" s="48">
        <f>D7/F$7</f>
        <v>9.5531617257063276E-3</v>
      </c>
      <c r="H7" s="1" t="str">
        <f>IF(G7&gt;0.0022,"Tinggi",IF(AND(G7&gt;0.0011,G7&lt;0.0021),"Sedang",IF(AND(G7&gt;0,G7&lt;0.001),"Rendah","Rendah")))</f>
        <v>Tinggi</v>
      </c>
      <c r="M7" s="1" t="s">
        <v>138</v>
      </c>
      <c r="N7" s="59">
        <f>SUM(D7:D330)</f>
        <v>105777.19750800003</v>
      </c>
      <c r="O7" s="59">
        <f>(N7/N$12)*100</f>
        <v>39.483832804630069</v>
      </c>
    </row>
    <row r="8" spans="1:15" x14ac:dyDescent="0.25">
      <c r="A8" s="1">
        <v>1018</v>
      </c>
      <c r="B8" s="1" t="s">
        <v>3</v>
      </c>
      <c r="C8" s="1">
        <v>0</v>
      </c>
      <c r="D8" s="1">
        <v>297.36982599999999</v>
      </c>
      <c r="E8" s="1" t="s">
        <v>8</v>
      </c>
      <c r="F8" s="62"/>
      <c r="G8" s="48">
        <f t="shared" ref="G8:G71" si="0">D8/F$7</f>
        <v>4.4056747114686575E-3</v>
      </c>
      <c r="H8" s="1" t="str">
        <f t="shared" ref="H8:H71" si="1">IF(G8&gt;0.0022,"Tinggi",IF(AND(G8&gt;0.0011,G8&lt;0.0021),"Sedang",IF(AND(G8&gt;0,G8&lt;0.001),"Rendah","Rendah")))</f>
        <v>Tinggi</v>
      </c>
      <c r="M8" s="1" t="s">
        <v>139</v>
      </c>
      <c r="N8" s="59">
        <f>SUM(D331:D420)</f>
        <v>42891.792133000003</v>
      </c>
      <c r="O8" s="59">
        <f t="shared" ref="O8:O11" si="2">(N8/N$12)*100</f>
        <v>16.010372643331149</v>
      </c>
    </row>
    <row r="9" spans="1:15" x14ac:dyDescent="0.25">
      <c r="A9" s="1">
        <v>1019</v>
      </c>
      <c r="B9" s="1" t="s">
        <v>3</v>
      </c>
      <c r="C9" s="1">
        <v>0</v>
      </c>
      <c r="D9" s="1">
        <v>317.349943</v>
      </c>
      <c r="E9" s="1" t="s">
        <v>8</v>
      </c>
      <c r="F9" s="62"/>
      <c r="G9" s="48">
        <f t="shared" si="0"/>
        <v>4.7016896010193049E-3</v>
      </c>
      <c r="H9" s="1" t="str">
        <f t="shared" si="1"/>
        <v>Tinggi</v>
      </c>
      <c r="M9" s="1" t="s">
        <v>143</v>
      </c>
      <c r="N9" s="59">
        <f>SUM(D580:D604)</f>
        <v>22349.991342000001</v>
      </c>
      <c r="O9" s="59">
        <f t="shared" si="2"/>
        <v>8.3426611984659189</v>
      </c>
    </row>
    <row r="10" spans="1:15" x14ac:dyDescent="0.25">
      <c r="A10" s="1">
        <v>1020</v>
      </c>
      <c r="B10" s="1" t="s">
        <v>3</v>
      </c>
      <c r="C10" s="1">
        <v>0</v>
      </c>
      <c r="D10" s="1">
        <v>102.379395</v>
      </c>
      <c r="E10" s="1" t="s">
        <v>8</v>
      </c>
      <c r="F10" s="62"/>
      <c r="G10" s="48">
        <f t="shared" si="0"/>
        <v>1.5167991910751588E-3</v>
      </c>
      <c r="H10" s="1" t="str">
        <f t="shared" si="1"/>
        <v>Sedang</v>
      </c>
      <c r="M10" s="1" t="s">
        <v>142</v>
      </c>
      <c r="N10" s="59">
        <f>SUM(D605:D626)</f>
        <v>22678.476673000005</v>
      </c>
      <c r="O10" s="59">
        <f t="shared" si="2"/>
        <v>8.4652760927298445</v>
      </c>
    </row>
    <row r="11" spans="1:15" x14ac:dyDescent="0.25">
      <c r="A11" s="1">
        <v>1022</v>
      </c>
      <c r="B11" s="1" t="s">
        <v>3</v>
      </c>
      <c r="C11" s="1">
        <v>0</v>
      </c>
      <c r="D11" s="1">
        <v>69.906176000000002</v>
      </c>
      <c r="E11" s="1" t="s">
        <v>8</v>
      </c>
      <c r="F11" s="62"/>
      <c r="G11" s="48">
        <f t="shared" si="0"/>
        <v>1.0356930826555255E-3</v>
      </c>
      <c r="H11" s="1" t="str">
        <f t="shared" si="1"/>
        <v>Rendah</v>
      </c>
      <c r="M11" s="43" t="s">
        <v>140</v>
      </c>
      <c r="N11" s="59">
        <f>SUM(D421:D579)</f>
        <v>74202.566212999998</v>
      </c>
      <c r="O11" s="59">
        <f t="shared" si="2"/>
        <v>27.697857260843016</v>
      </c>
    </row>
    <row r="12" spans="1:15" x14ac:dyDescent="0.25">
      <c r="A12" s="1">
        <v>1023</v>
      </c>
      <c r="B12" s="1" t="s">
        <v>3</v>
      </c>
      <c r="C12" s="1">
        <v>0</v>
      </c>
      <c r="D12" s="1">
        <v>139.333696</v>
      </c>
      <c r="E12" s="1" t="s">
        <v>8</v>
      </c>
      <c r="F12" s="62"/>
      <c r="G12" s="48">
        <f t="shared" si="0"/>
        <v>2.0642946501325987E-3</v>
      </c>
      <c r="H12" s="1" t="str">
        <f t="shared" si="1"/>
        <v>Sedang</v>
      </c>
      <c r="N12" s="20">
        <f>SUM(N7:N11)</f>
        <v>267900.02386900003</v>
      </c>
    </row>
    <row r="13" spans="1:15" x14ac:dyDescent="0.25">
      <c r="A13" s="1">
        <v>1024</v>
      </c>
      <c r="B13" s="1" t="s">
        <v>3</v>
      </c>
      <c r="C13" s="1">
        <v>0</v>
      </c>
      <c r="D13" s="1">
        <v>71.131732999999997</v>
      </c>
      <c r="E13" s="1" t="s">
        <v>8</v>
      </c>
      <c r="F13" s="62"/>
      <c r="G13" s="48">
        <f t="shared" si="0"/>
        <v>1.0538502896425025E-3</v>
      </c>
      <c r="H13" s="1" t="str">
        <f t="shared" si="1"/>
        <v>Rendah</v>
      </c>
    </row>
    <row r="14" spans="1:15" x14ac:dyDescent="0.25">
      <c r="A14" s="1">
        <v>1025</v>
      </c>
      <c r="B14" s="1" t="s">
        <v>3</v>
      </c>
      <c r="C14" s="1">
        <v>0</v>
      </c>
      <c r="D14" s="1">
        <v>164.13213300000001</v>
      </c>
      <c r="E14" s="1" t="s">
        <v>8</v>
      </c>
      <c r="F14" s="62"/>
      <c r="G14" s="48">
        <f t="shared" si="0"/>
        <v>2.4316952308991511E-3</v>
      </c>
      <c r="H14" s="1" t="str">
        <f t="shared" si="1"/>
        <v>Tinggi</v>
      </c>
    </row>
    <row r="15" spans="1:15" x14ac:dyDescent="0.25">
      <c r="A15" s="1">
        <v>1027</v>
      </c>
      <c r="B15" s="1" t="s">
        <v>3</v>
      </c>
      <c r="C15" s="1">
        <v>0</v>
      </c>
      <c r="D15" s="1">
        <v>123.827113</v>
      </c>
      <c r="E15" s="1" t="s">
        <v>8</v>
      </c>
      <c r="F15" s="62"/>
      <c r="G15" s="48">
        <f t="shared" si="0"/>
        <v>1.8345572840274382E-3</v>
      </c>
      <c r="H15" s="1" t="str">
        <f t="shared" si="1"/>
        <v>Sedang</v>
      </c>
      <c r="O15" s="150">
        <f>SUM(O9:O10)</f>
        <v>16.807937291195763</v>
      </c>
    </row>
    <row r="16" spans="1:15" x14ac:dyDescent="0.25">
      <c r="A16" s="1">
        <v>1028</v>
      </c>
      <c r="B16" s="1" t="s">
        <v>3</v>
      </c>
      <c r="C16" s="1">
        <v>0</v>
      </c>
      <c r="D16" s="1">
        <v>96.922447000000005</v>
      </c>
      <c r="E16" s="1" t="s">
        <v>8</v>
      </c>
      <c r="F16" s="62"/>
      <c r="G16" s="48">
        <f t="shared" si="0"/>
        <v>1.4359519237892055E-3</v>
      </c>
      <c r="H16" s="1" t="str">
        <f t="shared" si="1"/>
        <v>Sedang</v>
      </c>
    </row>
    <row r="17" spans="1:8" x14ac:dyDescent="0.25">
      <c r="A17" s="1">
        <v>1029</v>
      </c>
      <c r="B17" s="1" t="s">
        <v>3</v>
      </c>
      <c r="C17" s="1">
        <v>0</v>
      </c>
      <c r="D17" s="1">
        <v>200.91081</v>
      </c>
      <c r="E17" s="1" t="s">
        <v>8</v>
      </c>
      <c r="F17" s="62"/>
      <c r="G17" s="48">
        <f t="shared" si="0"/>
        <v>2.9765887372772124E-3</v>
      </c>
      <c r="H17" s="1" t="str">
        <f t="shared" si="1"/>
        <v>Tinggi</v>
      </c>
    </row>
    <row r="18" spans="1:8" x14ac:dyDescent="0.25">
      <c r="A18" s="1">
        <v>1030</v>
      </c>
      <c r="B18" s="1" t="s">
        <v>3</v>
      </c>
      <c r="C18" s="1">
        <v>0</v>
      </c>
      <c r="D18" s="1">
        <v>164.144734</v>
      </c>
      <c r="E18" s="1" t="s">
        <v>8</v>
      </c>
      <c r="F18" s="62"/>
      <c r="G18" s="48">
        <f t="shared" si="0"/>
        <v>2.4318819206779561E-3</v>
      </c>
      <c r="H18" s="1" t="str">
        <f t="shared" si="1"/>
        <v>Tinggi</v>
      </c>
    </row>
    <row r="19" spans="1:8" x14ac:dyDescent="0.25">
      <c r="A19" s="1">
        <v>1031</v>
      </c>
      <c r="B19" s="1" t="s">
        <v>3</v>
      </c>
      <c r="C19" s="1">
        <v>0</v>
      </c>
      <c r="D19" s="1">
        <v>119.10936100000001</v>
      </c>
      <c r="E19" s="1" t="s">
        <v>8</v>
      </c>
      <c r="F19" s="62"/>
      <c r="G19" s="48">
        <f t="shared" si="0"/>
        <v>1.7646615553283851E-3</v>
      </c>
      <c r="H19" s="1" t="str">
        <f t="shared" si="1"/>
        <v>Sedang</v>
      </c>
    </row>
    <row r="20" spans="1:8" x14ac:dyDescent="0.25">
      <c r="A20" s="1">
        <v>1032</v>
      </c>
      <c r="B20" s="1" t="s">
        <v>3</v>
      </c>
      <c r="C20" s="1">
        <v>0</v>
      </c>
      <c r="D20" s="1">
        <v>309.860051</v>
      </c>
      <c r="E20" s="1" t="s">
        <v>8</v>
      </c>
      <c r="F20" s="62"/>
      <c r="G20" s="48">
        <f t="shared" si="0"/>
        <v>4.590723306221017E-3</v>
      </c>
      <c r="H20" s="1" t="str">
        <f t="shared" si="1"/>
        <v>Tinggi</v>
      </c>
    </row>
    <row r="21" spans="1:8" x14ac:dyDescent="0.25">
      <c r="A21" s="1">
        <v>1033</v>
      </c>
      <c r="B21" s="1" t="s">
        <v>3</v>
      </c>
      <c r="C21" s="1">
        <v>0</v>
      </c>
      <c r="D21" s="1">
        <v>241.90936600000001</v>
      </c>
      <c r="E21" s="1" t="s">
        <v>8</v>
      </c>
      <c r="F21" s="62"/>
      <c r="G21" s="48">
        <f t="shared" si="0"/>
        <v>3.584001748225847E-3</v>
      </c>
      <c r="H21" s="1" t="str">
        <f t="shared" si="1"/>
        <v>Tinggi</v>
      </c>
    </row>
    <row r="22" spans="1:8" x14ac:dyDescent="0.25">
      <c r="A22" s="1">
        <v>1034</v>
      </c>
      <c r="B22" s="1" t="s">
        <v>3</v>
      </c>
      <c r="C22" s="1">
        <v>0</v>
      </c>
      <c r="D22" s="1">
        <v>384.33630399999998</v>
      </c>
      <c r="E22" s="1" t="s">
        <v>8</v>
      </c>
      <c r="F22" s="62"/>
      <c r="G22" s="48">
        <f t="shared" si="0"/>
        <v>5.6941242425589287E-3</v>
      </c>
      <c r="H22" s="1" t="str">
        <f t="shared" si="1"/>
        <v>Tinggi</v>
      </c>
    </row>
    <row r="23" spans="1:8" x14ac:dyDescent="0.25">
      <c r="A23" s="1">
        <v>1035</v>
      </c>
      <c r="B23" s="1" t="s">
        <v>3</v>
      </c>
      <c r="C23" s="1">
        <v>0</v>
      </c>
      <c r="D23" s="1">
        <v>122.758877</v>
      </c>
      <c r="E23" s="1" t="s">
        <v>8</v>
      </c>
      <c r="F23" s="62"/>
      <c r="G23" s="48">
        <f t="shared" si="0"/>
        <v>1.8187308621123901E-3</v>
      </c>
      <c r="H23" s="1" t="str">
        <f t="shared" si="1"/>
        <v>Sedang</v>
      </c>
    </row>
    <row r="24" spans="1:8" x14ac:dyDescent="0.25">
      <c r="A24" s="1">
        <v>1036</v>
      </c>
      <c r="B24" s="1" t="s">
        <v>3</v>
      </c>
      <c r="C24" s="1">
        <v>0</v>
      </c>
      <c r="D24" s="1">
        <v>172.20576600000001</v>
      </c>
      <c r="E24" s="1" t="s">
        <v>8</v>
      </c>
      <c r="F24" s="62"/>
      <c r="G24" s="48">
        <f t="shared" si="0"/>
        <v>2.5513099248855508E-3</v>
      </c>
      <c r="H24" s="1" t="str">
        <f t="shared" si="1"/>
        <v>Tinggi</v>
      </c>
    </row>
    <row r="25" spans="1:8" x14ac:dyDescent="0.25">
      <c r="A25" s="1">
        <v>1037</v>
      </c>
      <c r="B25" s="1" t="s">
        <v>3</v>
      </c>
      <c r="C25" s="1">
        <v>0</v>
      </c>
      <c r="D25" s="1">
        <v>214.97872000000001</v>
      </c>
      <c r="E25" s="1" t="s">
        <v>8</v>
      </c>
      <c r="F25" s="62"/>
      <c r="G25" s="48">
        <f t="shared" si="0"/>
        <v>3.1850114819917926E-3</v>
      </c>
      <c r="H25" s="1" t="str">
        <f t="shared" si="1"/>
        <v>Tinggi</v>
      </c>
    </row>
    <row r="26" spans="1:8" x14ac:dyDescent="0.25">
      <c r="A26" s="1">
        <v>1038</v>
      </c>
      <c r="B26" s="1" t="s">
        <v>3</v>
      </c>
      <c r="C26" s="1">
        <v>0</v>
      </c>
      <c r="D26" s="1">
        <v>272.887811</v>
      </c>
      <c r="E26" s="1" t="s">
        <v>8</v>
      </c>
      <c r="F26" s="62"/>
      <c r="G26" s="48">
        <f t="shared" si="0"/>
        <v>4.0429620723884023E-3</v>
      </c>
      <c r="H26" s="1" t="str">
        <f t="shared" si="1"/>
        <v>Tinggi</v>
      </c>
    </row>
    <row r="27" spans="1:8" x14ac:dyDescent="0.25">
      <c r="A27" s="1">
        <v>1039</v>
      </c>
      <c r="B27" s="1" t="s">
        <v>3</v>
      </c>
      <c r="C27" s="1">
        <v>0</v>
      </c>
      <c r="D27" s="1">
        <v>192.541495</v>
      </c>
      <c r="E27" s="1" t="s">
        <v>8</v>
      </c>
      <c r="F27" s="62"/>
      <c r="G27" s="48">
        <f t="shared" si="0"/>
        <v>2.8525933745203488E-3</v>
      </c>
      <c r="H27" s="1" t="str">
        <f t="shared" si="1"/>
        <v>Tinggi</v>
      </c>
    </row>
    <row r="28" spans="1:8" x14ac:dyDescent="0.25">
      <c r="A28" s="1">
        <v>1040</v>
      </c>
      <c r="B28" s="1" t="s">
        <v>3</v>
      </c>
      <c r="C28" s="1">
        <v>0</v>
      </c>
      <c r="D28" s="1">
        <v>1077.1211149999999</v>
      </c>
      <c r="E28" s="1" t="s">
        <v>8</v>
      </c>
      <c r="F28" s="62"/>
      <c r="G28" s="48">
        <f t="shared" si="0"/>
        <v>1.5958059098922915E-2</v>
      </c>
      <c r="H28" s="1" t="str">
        <f t="shared" si="1"/>
        <v>Tinggi</v>
      </c>
    </row>
    <row r="29" spans="1:8" x14ac:dyDescent="0.25">
      <c r="A29" s="1">
        <v>1041</v>
      </c>
      <c r="B29" s="1" t="s">
        <v>3</v>
      </c>
      <c r="C29" s="1">
        <v>0</v>
      </c>
      <c r="D29" s="1">
        <v>270.65536300000002</v>
      </c>
      <c r="E29" s="1" t="s">
        <v>8</v>
      </c>
      <c r="F29" s="62"/>
      <c r="G29" s="48">
        <f t="shared" si="0"/>
        <v>4.0098872986947575E-3</v>
      </c>
      <c r="H29" s="1" t="str">
        <f t="shared" si="1"/>
        <v>Tinggi</v>
      </c>
    </row>
    <row r="30" spans="1:8" x14ac:dyDescent="0.25">
      <c r="A30" s="1">
        <v>1043</v>
      </c>
      <c r="B30" s="1" t="s">
        <v>3</v>
      </c>
      <c r="C30" s="1">
        <v>0</v>
      </c>
      <c r="D30" s="1">
        <v>545.96883400000002</v>
      </c>
      <c r="E30" s="1" t="s">
        <v>8</v>
      </c>
      <c r="F30" s="62"/>
      <c r="G30" s="48">
        <f t="shared" si="0"/>
        <v>8.0887866720002373E-3</v>
      </c>
      <c r="H30" s="1" t="str">
        <f t="shared" si="1"/>
        <v>Tinggi</v>
      </c>
    </row>
    <row r="31" spans="1:8" x14ac:dyDescent="0.25">
      <c r="A31" s="1">
        <v>1044</v>
      </c>
      <c r="B31" s="1" t="s">
        <v>3</v>
      </c>
      <c r="C31" s="1">
        <v>0</v>
      </c>
      <c r="D31" s="1">
        <v>193.14554799999999</v>
      </c>
      <c r="E31" s="1" t="s">
        <v>8</v>
      </c>
      <c r="F31" s="62"/>
      <c r="G31" s="48">
        <f t="shared" si="0"/>
        <v>2.8615427056017302E-3</v>
      </c>
      <c r="H31" s="1" t="str">
        <f t="shared" si="1"/>
        <v>Tinggi</v>
      </c>
    </row>
    <row r="32" spans="1:8" x14ac:dyDescent="0.25">
      <c r="A32" s="1">
        <v>1045</v>
      </c>
      <c r="B32" s="1" t="s">
        <v>3</v>
      </c>
      <c r="C32" s="1">
        <v>0</v>
      </c>
      <c r="D32" s="1">
        <v>332.735028</v>
      </c>
      <c r="E32" s="1" t="s">
        <v>8</v>
      </c>
      <c r="F32" s="62"/>
      <c r="G32" s="48">
        <f t="shared" si="0"/>
        <v>4.9296269167518553E-3</v>
      </c>
      <c r="H32" s="1" t="str">
        <f t="shared" si="1"/>
        <v>Tinggi</v>
      </c>
    </row>
    <row r="33" spans="1:8" x14ac:dyDescent="0.25">
      <c r="A33" s="1">
        <v>1046</v>
      </c>
      <c r="B33" s="1" t="s">
        <v>3</v>
      </c>
      <c r="C33" s="1">
        <v>0</v>
      </c>
      <c r="D33" s="1">
        <v>226.329838</v>
      </c>
      <c r="E33" s="1" t="s">
        <v>8</v>
      </c>
      <c r="F33" s="62"/>
      <c r="G33" s="48">
        <f t="shared" si="0"/>
        <v>3.3531836674222559E-3</v>
      </c>
      <c r="H33" s="1" t="str">
        <f t="shared" si="1"/>
        <v>Tinggi</v>
      </c>
    </row>
    <row r="34" spans="1:8" x14ac:dyDescent="0.25">
      <c r="A34" s="1">
        <v>1047</v>
      </c>
      <c r="B34" s="1" t="s">
        <v>3</v>
      </c>
      <c r="C34" s="1">
        <v>0</v>
      </c>
      <c r="D34" s="1">
        <v>171.76524000000001</v>
      </c>
      <c r="E34" s="1" t="s">
        <v>8</v>
      </c>
      <c r="F34" s="62"/>
      <c r="G34" s="48">
        <f t="shared" si="0"/>
        <v>2.5447833237032757E-3</v>
      </c>
      <c r="H34" s="1" t="str">
        <f t="shared" si="1"/>
        <v>Tinggi</v>
      </c>
    </row>
    <row r="35" spans="1:8" x14ac:dyDescent="0.25">
      <c r="A35" s="1">
        <v>1048</v>
      </c>
      <c r="B35" s="1" t="s">
        <v>3</v>
      </c>
      <c r="C35" s="1">
        <v>0</v>
      </c>
      <c r="D35" s="1">
        <v>302.104939</v>
      </c>
      <c r="E35" s="1" t="s">
        <v>8</v>
      </c>
      <c r="F35" s="62"/>
      <c r="G35" s="48">
        <f t="shared" si="0"/>
        <v>4.47582765159933E-3</v>
      </c>
      <c r="H35" s="1" t="str">
        <f t="shared" si="1"/>
        <v>Tinggi</v>
      </c>
    </row>
    <row r="36" spans="1:8" x14ac:dyDescent="0.25">
      <c r="A36" s="1">
        <v>1049</v>
      </c>
      <c r="B36" s="1" t="s">
        <v>3</v>
      </c>
      <c r="C36" s="1">
        <v>0</v>
      </c>
      <c r="D36" s="1">
        <v>164.54166000000001</v>
      </c>
      <c r="E36" s="1" t="s">
        <v>8</v>
      </c>
      <c r="F36" s="62"/>
      <c r="G36" s="48">
        <f t="shared" si="0"/>
        <v>2.4377625672252099E-3</v>
      </c>
      <c r="H36" s="1" t="str">
        <f t="shared" si="1"/>
        <v>Tinggi</v>
      </c>
    </row>
    <row r="37" spans="1:8" x14ac:dyDescent="0.25">
      <c r="A37" s="1">
        <v>1050</v>
      </c>
      <c r="B37" s="1" t="s">
        <v>3</v>
      </c>
      <c r="C37" s="1">
        <v>0</v>
      </c>
      <c r="D37" s="1">
        <v>209.044997</v>
      </c>
      <c r="E37" s="1" t="s">
        <v>8</v>
      </c>
      <c r="F37" s="62"/>
      <c r="G37" s="48">
        <f t="shared" si="0"/>
        <v>3.0971005674326267E-3</v>
      </c>
      <c r="H37" s="1" t="str">
        <f t="shared" si="1"/>
        <v>Tinggi</v>
      </c>
    </row>
    <row r="38" spans="1:8" x14ac:dyDescent="0.25">
      <c r="A38" s="1">
        <v>1052</v>
      </c>
      <c r="B38" s="1" t="s">
        <v>3</v>
      </c>
      <c r="C38" s="1">
        <v>0</v>
      </c>
      <c r="D38" s="1">
        <v>351.70181200000002</v>
      </c>
      <c r="E38" s="1" t="s">
        <v>8</v>
      </c>
      <c r="F38" s="62"/>
      <c r="G38" s="48">
        <f t="shared" si="0"/>
        <v>5.2106287983169621E-3</v>
      </c>
      <c r="H38" s="1" t="str">
        <f t="shared" si="1"/>
        <v>Tinggi</v>
      </c>
    </row>
    <row r="39" spans="1:8" x14ac:dyDescent="0.25">
      <c r="A39" s="1">
        <v>1055</v>
      </c>
      <c r="B39" s="1" t="s">
        <v>3</v>
      </c>
      <c r="C39" s="1">
        <v>0</v>
      </c>
      <c r="D39" s="1">
        <v>338.00234599999999</v>
      </c>
      <c r="E39" s="1" t="s">
        <v>8</v>
      </c>
      <c r="F39" s="62"/>
      <c r="G39" s="48">
        <f t="shared" si="0"/>
        <v>5.0076647258396664E-3</v>
      </c>
      <c r="H39" s="1" t="str">
        <f t="shared" si="1"/>
        <v>Tinggi</v>
      </c>
    </row>
    <row r="40" spans="1:8" x14ac:dyDescent="0.25">
      <c r="A40" s="1">
        <v>1057</v>
      </c>
      <c r="B40" s="1" t="s">
        <v>3</v>
      </c>
      <c r="C40" s="1">
        <v>0</v>
      </c>
      <c r="D40" s="1">
        <v>310.49674299999998</v>
      </c>
      <c r="E40" s="1" t="s">
        <v>8</v>
      </c>
      <c r="F40" s="62"/>
      <c r="G40" s="48">
        <f t="shared" si="0"/>
        <v>4.6001561995347943E-3</v>
      </c>
      <c r="H40" s="1" t="str">
        <f t="shared" si="1"/>
        <v>Tinggi</v>
      </c>
    </row>
    <row r="41" spans="1:8" x14ac:dyDescent="0.25">
      <c r="A41" s="1">
        <v>1058</v>
      </c>
      <c r="B41" s="1" t="s">
        <v>3</v>
      </c>
      <c r="C41" s="1">
        <v>0</v>
      </c>
      <c r="D41" s="1">
        <v>98.431396000000007</v>
      </c>
      <c r="E41" s="1" t="s">
        <v>8</v>
      </c>
      <c r="F41" s="62"/>
      <c r="G41" s="48">
        <f t="shared" si="0"/>
        <v>1.4583077173800317E-3</v>
      </c>
      <c r="H41" s="1" t="str">
        <f t="shared" si="1"/>
        <v>Sedang</v>
      </c>
    </row>
    <row r="42" spans="1:8" x14ac:dyDescent="0.25">
      <c r="A42" s="1">
        <v>1064</v>
      </c>
      <c r="B42" s="1" t="s">
        <v>3</v>
      </c>
      <c r="C42" s="1">
        <v>0</v>
      </c>
      <c r="D42" s="1">
        <v>109.365768</v>
      </c>
      <c r="E42" s="1" t="s">
        <v>8</v>
      </c>
      <c r="F42" s="62"/>
      <c r="G42" s="48">
        <f t="shared" si="0"/>
        <v>1.6203056135828259E-3</v>
      </c>
      <c r="H42" s="1" t="str">
        <f t="shared" si="1"/>
        <v>Sedang</v>
      </c>
    </row>
    <row r="43" spans="1:8" x14ac:dyDescent="0.25">
      <c r="A43" s="1">
        <v>1066</v>
      </c>
      <c r="B43" s="1" t="s">
        <v>3</v>
      </c>
      <c r="C43" s="1">
        <v>0</v>
      </c>
      <c r="D43" s="1">
        <v>69.589668000000003</v>
      </c>
      <c r="E43" s="1" t="s">
        <v>8</v>
      </c>
      <c r="F43" s="62"/>
      <c r="G43" s="48">
        <f t="shared" si="0"/>
        <v>1.0310038668385263E-3</v>
      </c>
      <c r="H43" s="1" t="str">
        <f t="shared" si="1"/>
        <v>Rendah</v>
      </c>
    </row>
    <row r="44" spans="1:8" x14ac:dyDescent="0.25">
      <c r="A44" s="1">
        <v>1067</v>
      </c>
      <c r="B44" s="1" t="s">
        <v>3</v>
      </c>
      <c r="C44" s="1">
        <v>0</v>
      </c>
      <c r="D44" s="1">
        <v>266.06026000000003</v>
      </c>
      <c r="E44" s="1" t="s">
        <v>8</v>
      </c>
      <c r="F44" s="62"/>
      <c r="G44" s="48">
        <f t="shared" si="0"/>
        <v>3.9418086729780585E-3</v>
      </c>
      <c r="H44" s="1" t="str">
        <f t="shared" si="1"/>
        <v>Tinggi</v>
      </c>
    </row>
    <row r="45" spans="1:8" x14ac:dyDescent="0.25">
      <c r="A45" s="1">
        <v>1068</v>
      </c>
      <c r="B45" s="1" t="s">
        <v>3</v>
      </c>
      <c r="C45" s="1">
        <v>0</v>
      </c>
      <c r="D45" s="1">
        <v>145.84150099999999</v>
      </c>
      <c r="E45" s="1" t="s">
        <v>8</v>
      </c>
      <c r="F45" s="62"/>
      <c r="G45" s="48">
        <f t="shared" si="0"/>
        <v>2.1607108612234616E-3</v>
      </c>
      <c r="H45" s="1" t="str">
        <f t="shared" si="1"/>
        <v>Rendah</v>
      </c>
    </row>
    <row r="46" spans="1:8" x14ac:dyDescent="0.25">
      <c r="A46" s="1">
        <v>1069</v>
      </c>
      <c r="B46" s="1" t="s">
        <v>3</v>
      </c>
      <c r="C46" s="1">
        <v>0</v>
      </c>
      <c r="D46" s="1">
        <v>114.348084</v>
      </c>
      <c r="E46" s="1" t="s">
        <v>8</v>
      </c>
      <c r="F46" s="62"/>
      <c r="G46" s="48">
        <f t="shared" si="0"/>
        <v>1.6941209831548068E-3</v>
      </c>
      <c r="H46" s="1" t="str">
        <f t="shared" si="1"/>
        <v>Sedang</v>
      </c>
    </row>
    <row r="47" spans="1:8" x14ac:dyDescent="0.25">
      <c r="A47" s="1">
        <v>1071</v>
      </c>
      <c r="B47" s="1" t="s">
        <v>3</v>
      </c>
      <c r="C47" s="1">
        <v>0</v>
      </c>
      <c r="D47" s="1">
        <v>328.24247600000001</v>
      </c>
      <c r="E47" s="1" t="s">
        <v>8</v>
      </c>
      <c r="F47" s="62"/>
      <c r="G47" s="48">
        <f t="shared" si="0"/>
        <v>4.8630676326355251E-3</v>
      </c>
      <c r="H47" s="1" t="str">
        <f t="shared" si="1"/>
        <v>Tinggi</v>
      </c>
    </row>
    <row r="48" spans="1:8" x14ac:dyDescent="0.25">
      <c r="A48" s="1">
        <v>1072</v>
      </c>
      <c r="B48" s="1" t="s">
        <v>3</v>
      </c>
      <c r="C48" s="1">
        <v>0</v>
      </c>
      <c r="D48" s="1">
        <v>411.474557</v>
      </c>
      <c r="E48" s="1" t="s">
        <v>8</v>
      </c>
      <c r="F48" s="62"/>
      <c r="G48" s="48">
        <f t="shared" si="0"/>
        <v>6.0961903047542856E-3</v>
      </c>
      <c r="H48" s="1" t="str">
        <f t="shared" si="1"/>
        <v>Tinggi</v>
      </c>
    </row>
    <row r="49" spans="1:8" x14ac:dyDescent="0.25">
      <c r="A49" s="1">
        <v>1073</v>
      </c>
      <c r="B49" s="1" t="s">
        <v>3</v>
      </c>
      <c r="C49" s="1">
        <v>0</v>
      </c>
      <c r="D49" s="1">
        <v>150.27331799999999</v>
      </c>
      <c r="E49" s="1" t="s">
        <v>8</v>
      </c>
      <c r="F49" s="62"/>
      <c r="G49" s="48">
        <f t="shared" si="0"/>
        <v>2.2263703275701139E-3</v>
      </c>
      <c r="H49" s="1" t="str">
        <f t="shared" si="1"/>
        <v>Tinggi</v>
      </c>
    </row>
    <row r="50" spans="1:8" x14ac:dyDescent="0.25">
      <c r="A50" s="1">
        <v>1074</v>
      </c>
      <c r="B50" s="1" t="s">
        <v>3</v>
      </c>
      <c r="C50" s="1">
        <v>0</v>
      </c>
      <c r="D50" s="1">
        <v>171.72413399999999</v>
      </c>
      <c r="E50" s="1" t="s">
        <v>8</v>
      </c>
      <c r="F50" s="62"/>
      <c r="G50" s="48">
        <f t="shared" si="0"/>
        <v>2.5441743188586159E-3</v>
      </c>
      <c r="H50" s="1" t="str">
        <f t="shared" si="1"/>
        <v>Tinggi</v>
      </c>
    </row>
    <row r="51" spans="1:8" x14ac:dyDescent="0.25">
      <c r="A51" s="1">
        <v>1250</v>
      </c>
      <c r="B51" s="1" t="s">
        <v>3</v>
      </c>
      <c r="C51" s="1">
        <v>0</v>
      </c>
      <c r="D51" s="1">
        <v>410.31248099999999</v>
      </c>
      <c r="E51" s="1" t="s">
        <v>8</v>
      </c>
      <c r="F51" s="62"/>
      <c r="G51" s="48">
        <f t="shared" si="0"/>
        <v>6.0789735988266147E-3</v>
      </c>
      <c r="H51" s="1" t="str">
        <f t="shared" si="1"/>
        <v>Tinggi</v>
      </c>
    </row>
    <row r="52" spans="1:8" x14ac:dyDescent="0.25">
      <c r="A52" s="1">
        <v>1251</v>
      </c>
      <c r="B52" s="1" t="s">
        <v>3</v>
      </c>
      <c r="C52" s="1">
        <v>0</v>
      </c>
      <c r="D52" s="1">
        <v>453.58093600000001</v>
      </c>
      <c r="E52" s="1" t="s">
        <v>8</v>
      </c>
      <c r="F52" s="62"/>
      <c r="G52" s="48">
        <f t="shared" si="0"/>
        <v>6.7200162377587152E-3</v>
      </c>
      <c r="H52" s="1" t="str">
        <f t="shared" si="1"/>
        <v>Tinggi</v>
      </c>
    </row>
    <row r="53" spans="1:8" x14ac:dyDescent="0.25">
      <c r="A53" s="1">
        <v>1252</v>
      </c>
      <c r="B53" s="1" t="s">
        <v>3</v>
      </c>
      <c r="C53" s="1">
        <v>0</v>
      </c>
      <c r="D53" s="1">
        <v>191.96386999999999</v>
      </c>
      <c r="E53" s="1" t="s">
        <v>8</v>
      </c>
      <c r="F53" s="62"/>
      <c r="G53" s="48">
        <f t="shared" si="0"/>
        <v>2.8440355867668191E-3</v>
      </c>
      <c r="H53" s="1" t="str">
        <f t="shared" si="1"/>
        <v>Tinggi</v>
      </c>
    </row>
    <row r="54" spans="1:8" x14ac:dyDescent="0.25">
      <c r="A54" s="1">
        <v>1253</v>
      </c>
      <c r="B54" s="1" t="s">
        <v>3</v>
      </c>
      <c r="C54" s="1">
        <v>0</v>
      </c>
      <c r="D54" s="1">
        <v>254.59980400000001</v>
      </c>
      <c r="E54" s="1" t="s">
        <v>8</v>
      </c>
      <c r="F54" s="62"/>
      <c r="G54" s="48">
        <f t="shared" si="0"/>
        <v>3.7720165933300739E-3</v>
      </c>
      <c r="H54" s="1" t="str">
        <f t="shared" si="1"/>
        <v>Tinggi</v>
      </c>
    </row>
    <row r="55" spans="1:8" x14ac:dyDescent="0.25">
      <c r="A55" s="1">
        <v>1254</v>
      </c>
      <c r="B55" s="1" t="s">
        <v>3</v>
      </c>
      <c r="C55" s="1">
        <v>0</v>
      </c>
      <c r="D55" s="1">
        <v>449.02363600000001</v>
      </c>
      <c r="E55" s="1" t="s">
        <v>8</v>
      </c>
      <c r="F55" s="62"/>
      <c r="G55" s="48">
        <f t="shared" si="0"/>
        <v>6.6524976813784314E-3</v>
      </c>
      <c r="H55" s="1" t="str">
        <f t="shared" si="1"/>
        <v>Tinggi</v>
      </c>
    </row>
    <row r="56" spans="1:8" x14ac:dyDescent="0.25">
      <c r="A56" s="1">
        <v>1255</v>
      </c>
      <c r="B56" s="1" t="s">
        <v>3</v>
      </c>
      <c r="C56" s="1">
        <v>0</v>
      </c>
      <c r="D56" s="1">
        <v>239.185552</v>
      </c>
      <c r="E56" s="1" t="s">
        <v>8</v>
      </c>
      <c r="F56" s="62"/>
      <c r="G56" s="48">
        <f t="shared" si="0"/>
        <v>3.5436471546883563E-3</v>
      </c>
      <c r="H56" s="1" t="str">
        <f t="shared" si="1"/>
        <v>Tinggi</v>
      </c>
    </row>
    <row r="57" spans="1:8" x14ac:dyDescent="0.25">
      <c r="A57" s="1">
        <v>1257</v>
      </c>
      <c r="B57" s="1" t="s">
        <v>3</v>
      </c>
      <c r="C57" s="1">
        <v>0</v>
      </c>
      <c r="D57" s="1">
        <v>248.97432000000001</v>
      </c>
      <c r="E57" s="1" t="s">
        <v>8</v>
      </c>
      <c r="F57" s="62"/>
      <c r="G57" s="48">
        <f t="shared" si="0"/>
        <v>3.6886723854393528E-3</v>
      </c>
      <c r="H57" s="1" t="str">
        <f t="shared" si="1"/>
        <v>Tinggi</v>
      </c>
    </row>
    <row r="58" spans="1:8" x14ac:dyDescent="0.25">
      <c r="A58" s="1">
        <v>1258</v>
      </c>
      <c r="B58" s="1" t="s">
        <v>3</v>
      </c>
      <c r="C58" s="1">
        <v>0</v>
      </c>
      <c r="D58" s="1">
        <v>348.41299500000002</v>
      </c>
      <c r="E58" s="1" t="s">
        <v>8</v>
      </c>
      <c r="F58" s="62"/>
      <c r="G58" s="48">
        <f t="shared" si="0"/>
        <v>5.1619034179296863E-3</v>
      </c>
      <c r="H58" s="1" t="str">
        <f t="shared" si="1"/>
        <v>Tinggi</v>
      </c>
    </row>
    <row r="59" spans="1:8" x14ac:dyDescent="0.25">
      <c r="A59" s="1">
        <v>1259</v>
      </c>
      <c r="B59" s="1" t="s">
        <v>3</v>
      </c>
      <c r="C59" s="1">
        <v>0</v>
      </c>
      <c r="D59" s="1">
        <v>230.32395099999999</v>
      </c>
      <c r="E59" s="1" t="s">
        <v>8</v>
      </c>
      <c r="F59" s="62"/>
      <c r="G59" s="48">
        <f t="shared" si="0"/>
        <v>3.4123583418522304E-3</v>
      </c>
      <c r="H59" s="1" t="str">
        <f t="shared" si="1"/>
        <v>Tinggi</v>
      </c>
    </row>
    <row r="60" spans="1:8" x14ac:dyDescent="0.25">
      <c r="A60" s="1">
        <v>1260</v>
      </c>
      <c r="B60" s="1" t="s">
        <v>3</v>
      </c>
      <c r="C60" s="1">
        <v>0</v>
      </c>
      <c r="D60" s="1">
        <v>76.156276000000005</v>
      </c>
      <c r="E60" s="1" t="s">
        <v>8</v>
      </c>
      <c r="F60" s="62"/>
      <c r="G60" s="48">
        <f t="shared" si="0"/>
        <v>1.1282912722046907E-3</v>
      </c>
      <c r="H60" s="1" t="str">
        <f t="shared" si="1"/>
        <v>Sedang</v>
      </c>
    </row>
    <row r="61" spans="1:8" x14ac:dyDescent="0.25">
      <c r="A61" s="1">
        <v>1261</v>
      </c>
      <c r="B61" s="1" t="s">
        <v>3</v>
      </c>
      <c r="C61" s="1">
        <v>0</v>
      </c>
      <c r="D61" s="1">
        <v>143.346711</v>
      </c>
      <c r="E61" s="1" t="s">
        <v>8</v>
      </c>
      <c r="F61" s="62"/>
      <c r="G61" s="48">
        <f t="shared" si="0"/>
        <v>2.1237493666385172E-3</v>
      </c>
      <c r="H61" s="1" t="str">
        <f t="shared" si="1"/>
        <v>Rendah</v>
      </c>
    </row>
    <row r="62" spans="1:8" x14ac:dyDescent="0.25">
      <c r="A62" s="1">
        <v>1262</v>
      </c>
      <c r="B62" s="1" t="s">
        <v>3</v>
      </c>
      <c r="C62" s="1">
        <v>0</v>
      </c>
      <c r="D62" s="1">
        <v>202.75248300000001</v>
      </c>
      <c r="E62" s="1" t="s">
        <v>8</v>
      </c>
      <c r="F62" s="62"/>
      <c r="G62" s="48">
        <f t="shared" si="0"/>
        <v>3.0038739943997511E-3</v>
      </c>
      <c r="H62" s="1" t="str">
        <f t="shared" si="1"/>
        <v>Tinggi</v>
      </c>
    </row>
    <row r="63" spans="1:8" x14ac:dyDescent="0.25">
      <c r="A63" s="1">
        <v>1263</v>
      </c>
      <c r="B63" s="1" t="s">
        <v>3</v>
      </c>
      <c r="C63" s="1">
        <v>0</v>
      </c>
      <c r="D63" s="1">
        <v>128.964787</v>
      </c>
      <c r="E63" s="1" t="s">
        <v>8</v>
      </c>
      <c r="F63" s="62"/>
      <c r="G63" s="48">
        <f t="shared" si="0"/>
        <v>1.9106743558972991E-3</v>
      </c>
      <c r="H63" s="1" t="str">
        <f t="shared" si="1"/>
        <v>Sedang</v>
      </c>
    </row>
    <row r="64" spans="1:8" x14ac:dyDescent="0.25">
      <c r="A64" s="1">
        <v>1264</v>
      </c>
      <c r="B64" s="1" t="s">
        <v>3</v>
      </c>
      <c r="C64" s="1">
        <v>0</v>
      </c>
      <c r="D64" s="1">
        <v>179.11119600000001</v>
      </c>
      <c r="E64" s="1" t="s">
        <v>8</v>
      </c>
      <c r="F64" s="62"/>
      <c r="G64" s="48">
        <f t="shared" si="0"/>
        <v>2.6536171385394907E-3</v>
      </c>
      <c r="H64" s="1" t="str">
        <f t="shared" si="1"/>
        <v>Tinggi</v>
      </c>
    </row>
    <row r="65" spans="1:8" x14ac:dyDescent="0.25">
      <c r="A65" s="1">
        <v>1265</v>
      </c>
      <c r="B65" s="1" t="s">
        <v>3</v>
      </c>
      <c r="C65" s="1">
        <v>0</v>
      </c>
      <c r="D65" s="1">
        <v>173.77649400000001</v>
      </c>
      <c r="E65" s="1" t="s">
        <v>8</v>
      </c>
      <c r="F65" s="62"/>
      <c r="G65" s="48">
        <f t="shared" si="0"/>
        <v>2.5745810036001604E-3</v>
      </c>
      <c r="H65" s="1" t="str">
        <f t="shared" si="1"/>
        <v>Tinggi</v>
      </c>
    </row>
    <row r="66" spans="1:8" x14ac:dyDescent="0.25">
      <c r="A66" s="1">
        <v>1266</v>
      </c>
      <c r="B66" s="1" t="s">
        <v>3</v>
      </c>
      <c r="C66" s="1">
        <v>0</v>
      </c>
      <c r="D66" s="1">
        <v>143.81486699999999</v>
      </c>
      <c r="E66" s="1" t="s">
        <v>8</v>
      </c>
      <c r="F66" s="62"/>
      <c r="G66" s="48">
        <f t="shared" si="0"/>
        <v>2.1306853193475265E-3</v>
      </c>
      <c r="H66" s="1" t="str">
        <f t="shared" si="1"/>
        <v>Rendah</v>
      </c>
    </row>
    <row r="67" spans="1:8" x14ac:dyDescent="0.25">
      <c r="A67" s="1">
        <v>1267</v>
      </c>
      <c r="B67" s="1" t="s">
        <v>3</v>
      </c>
      <c r="C67" s="1">
        <v>0</v>
      </c>
      <c r="D67" s="1">
        <v>115.76384</v>
      </c>
      <c r="E67" s="1" t="s">
        <v>8</v>
      </c>
      <c r="F67" s="62"/>
      <c r="G67" s="48">
        <f t="shared" si="0"/>
        <v>1.7150960783442228E-3</v>
      </c>
      <c r="H67" s="1" t="str">
        <f t="shared" si="1"/>
        <v>Sedang</v>
      </c>
    </row>
    <row r="68" spans="1:8" x14ac:dyDescent="0.25">
      <c r="A68" s="1">
        <v>1268</v>
      </c>
      <c r="B68" s="1" t="s">
        <v>3</v>
      </c>
      <c r="C68" s="1">
        <v>0</v>
      </c>
      <c r="D68" s="1">
        <v>44.484141999999999</v>
      </c>
      <c r="E68" s="1" t="s">
        <v>8</v>
      </c>
      <c r="F68" s="62"/>
      <c r="G68" s="48">
        <f t="shared" si="0"/>
        <v>6.5905361719780138E-4</v>
      </c>
      <c r="H68" s="1" t="str">
        <f t="shared" si="1"/>
        <v>Rendah</v>
      </c>
    </row>
    <row r="69" spans="1:8" x14ac:dyDescent="0.25">
      <c r="A69" s="1">
        <v>1269</v>
      </c>
      <c r="B69" s="1" t="s">
        <v>3</v>
      </c>
      <c r="C69" s="1">
        <v>0</v>
      </c>
      <c r="D69" s="1">
        <v>135.70297199999999</v>
      </c>
      <c r="E69" s="1" t="s">
        <v>8</v>
      </c>
      <c r="F69" s="62"/>
      <c r="G69" s="48">
        <f t="shared" si="0"/>
        <v>2.0105037557224762E-3</v>
      </c>
      <c r="H69" s="1" t="str">
        <f t="shared" si="1"/>
        <v>Sedang</v>
      </c>
    </row>
    <row r="70" spans="1:8" x14ac:dyDescent="0.25">
      <c r="A70" s="1">
        <v>1270</v>
      </c>
      <c r="B70" s="1" t="s">
        <v>3</v>
      </c>
      <c r="C70" s="1">
        <v>0</v>
      </c>
      <c r="D70" s="1">
        <v>38.669432</v>
      </c>
      <c r="E70" s="1" t="s">
        <v>8</v>
      </c>
      <c r="F70" s="62"/>
      <c r="G70" s="48">
        <f t="shared" si="0"/>
        <v>5.7290593656014342E-4</v>
      </c>
      <c r="H70" s="1" t="str">
        <f t="shared" si="1"/>
        <v>Rendah</v>
      </c>
    </row>
    <row r="71" spans="1:8" x14ac:dyDescent="0.25">
      <c r="A71" s="1">
        <v>1271</v>
      </c>
      <c r="B71" s="1" t="s">
        <v>3</v>
      </c>
      <c r="C71" s="1">
        <v>0</v>
      </c>
      <c r="D71" s="1">
        <v>294.20393300000001</v>
      </c>
      <c r="E71" s="1" t="s">
        <v>8</v>
      </c>
      <c r="F71" s="62"/>
      <c r="G71" s="48">
        <f t="shared" si="0"/>
        <v>4.3587705083188884E-3</v>
      </c>
      <c r="H71" s="1" t="str">
        <f t="shared" si="1"/>
        <v>Tinggi</v>
      </c>
    </row>
    <row r="72" spans="1:8" x14ac:dyDescent="0.25">
      <c r="A72" s="1">
        <v>1272</v>
      </c>
      <c r="B72" s="1" t="s">
        <v>3</v>
      </c>
      <c r="C72" s="1">
        <v>0</v>
      </c>
      <c r="D72" s="1">
        <v>158.69172399999999</v>
      </c>
      <c r="E72" s="1" t="s">
        <v>8</v>
      </c>
      <c r="F72" s="62"/>
      <c r="G72" s="48">
        <f t="shared" ref="G72:G122" si="3">D72/F$7</f>
        <v>2.3510929967257804E-3</v>
      </c>
      <c r="H72" s="1" t="str">
        <f t="shared" ref="H72:H135" si="4">IF(G72&gt;0.0022,"Tinggi",IF(AND(G72&gt;0.0011,G72&lt;0.0021),"Sedang",IF(AND(G72&gt;0,G72&lt;0.001),"Rendah","Rendah")))</f>
        <v>Tinggi</v>
      </c>
    </row>
    <row r="73" spans="1:8" x14ac:dyDescent="0.25">
      <c r="A73" s="1">
        <v>1273</v>
      </c>
      <c r="B73" s="1" t="s">
        <v>3</v>
      </c>
      <c r="C73" s="1">
        <v>0</v>
      </c>
      <c r="D73" s="1">
        <v>213.25485599999999</v>
      </c>
      <c r="E73" s="1" t="s">
        <v>8</v>
      </c>
      <c r="F73" s="62"/>
      <c r="G73" s="48">
        <f t="shared" si="3"/>
        <v>3.1594716209609316E-3</v>
      </c>
      <c r="H73" s="1" t="str">
        <f t="shared" si="4"/>
        <v>Tinggi</v>
      </c>
    </row>
    <row r="74" spans="1:8" x14ac:dyDescent="0.25">
      <c r="A74" s="1">
        <v>1277</v>
      </c>
      <c r="B74" s="1" t="s">
        <v>3</v>
      </c>
      <c r="C74" s="1">
        <v>0</v>
      </c>
      <c r="D74" s="1">
        <v>154.378389</v>
      </c>
      <c r="E74" s="1" t="s">
        <v>8</v>
      </c>
      <c r="F74" s="62"/>
      <c r="G74" s="48">
        <f t="shared" si="3"/>
        <v>2.2871888972843236E-3</v>
      </c>
      <c r="H74" s="1" t="str">
        <f t="shared" si="4"/>
        <v>Tinggi</v>
      </c>
    </row>
    <row r="75" spans="1:8" x14ac:dyDescent="0.25">
      <c r="A75" s="1">
        <v>1278</v>
      </c>
      <c r="B75" s="1" t="s">
        <v>3</v>
      </c>
      <c r="C75" s="1">
        <v>0</v>
      </c>
      <c r="D75" s="1">
        <v>106.941355</v>
      </c>
      <c r="E75" s="1" t="s">
        <v>8</v>
      </c>
      <c r="F75" s="62"/>
      <c r="G75" s="48">
        <f t="shared" si="3"/>
        <v>1.5843867875609287E-3</v>
      </c>
      <c r="H75" s="1" t="str">
        <f t="shared" si="4"/>
        <v>Sedang</v>
      </c>
    </row>
    <row r="76" spans="1:8" x14ac:dyDescent="0.25">
      <c r="A76" s="1">
        <v>1283</v>
      </c>
      <c r="B76" s="1" t="s">
        <v>3</v>
      </c>
      <c r="C76" s="1">
        <v>0</v>
      </c>
      <c r="D76" s="1">
        <v>266.77299399999998</v>
      </c>
      <c r="E76" s="1" t="s">
        <v>8</v>
      </c>
      <c r="F76" s="62"/>
      <c r="G76" s="48">
        <f t="shared" si="3"/>
        <v>3.9523681645110154E-3</v>
      </c>
      <c r="H76" s="1" t="str">
        <f t="shared" si="4"/>
        <v>Tinggi</v>
      </c>
    </row>
    <row r="77" spans="1:8" x14ac:dyDescent="0.25">
      <c r="A77" s="1">
        <v>1284</v>
      </c>
      <c r="B77" s="1" t="s">
        <v>3</v>
      </c>
      <c r="C77" s="1">
        <v>0</v>
      </c>
      <c r="D77" s="1">
        <v>137.08304699999999</v>
      </c>
      <c r="E77" s="1" t="s">
        <v>8</v>
      </c>
      <c r="F77" s="62"/>
      <c r="G77" s="48">
        <f t="shared" si="3"/>
        <v>2.0309502200097783E-3</v>
      </c>
      <c r="H77" s="1" t="str">
        <f t="shared" si="4"/>
        <v>Sedang</v>
      </c>
    </row>
    <row r="78" spans="1:8" x14ac:dyDescent="0.25">
      <c r="A78" s="1">
        <v>1285</v>
      </c>
      <c r="B78" s="1" t="s">
        <v>3</v>
      </c>
      <c r="C78" s="1">
        <v>0</v>
      </c>
      <c r="D78" s="1">
        <v>192.4203</v>
      </c>
      <c r="E78" s="1" t="s">
        <v>8</v>
      </c>
      <c r="F78" s="62"/>
      <c r="G78" s="48">
        <f t="shared" si="3"/>
        <v>2.8507978132361438E-3</v>
      </c>
      <c r="H78" s="1" t="str">
        <f t="shared" si="4"/>
        <v>Tinggi</v>
      </c>
    </row>
    <row r="79" spans="1:8" x14ac:dyDescent="0.25">
      <c r="A79" s="1">
        <v>1286</v>
      </c>
      <c r="B79" s="1" t="s">
        <v>3</v>
      </c>
      <c r="C79" s="1">
        <v>0</v>
      </c>
      <c r="D79" s="1">
        <v>49.087240000000001</v>
      </c>
      <c r="E79" s="1" t="s">
        <v>8</v>
      </c>
      <c r="F79" s="62"/>
      <c r="G79" s="48">
        <f t="shared" si="3"/>
        <v>7.2725069262337589E-4</v>
      </c>
      <c r="H79" s="1" t="str">
        <f t="shared" si="4"/>
        <v>Rendah</v>
      </c>
    </row>
    <row r="80" spans="1:8" x14ac:dyDescent="0.25">
      <c r="A80" s="1">
        <v>1287</v>
      </c>
      <c r="B80" s="1" t="s">
        <v>3</v>
      </c>
      <c r="C80" s="1">
        <v>0</v>
      </c>
      <c r="D80" s="1">
        <v>147.63436799999999</v>
      </c>
      <c r="E80" s="1" t="s">
        <v>8</v>
      </c>
      <c r="F80" s="62"/>
      <c r="G80" s="48">
        <f t="shared" si="3"/>
        <v>2.1872730343570823E-3</v>
      </c>
      <c r="H80" s="1" t="str">
        <f t="shared" si="4"/>
        <v>Rendah</v>
      </c>
    </row>
    <row r="81" spans="1:8" x14ac:dyDescent="0.25">
      <c r="A81" s="1">
        <v>1288</v>
      </c>
      <c r="B81" s="1" t="s">
        <v>3</v>
      </c>
      <c r="C81" s="1">
        <v>0</v>
      </c>
      <c r="D81" s="1">
        <v>235.338382</v>
      </c>
      <c r="E81" s="1" t="s">
        <v>8</v>
      </c>
      <c r="F81" s="62"/>
      <c r="G81" s="48">
        <f t="shared" si="3"/>
        <v>3.4866495103486081E-3</v>
      </c>
      <c r="H81" s="1" t="str">
        <f t="shared" si="4"/>
        <v>Tinggi</v>
      </c>
    </row>
    <row r="82" spans="1:8" x14ac:dyDescent="0.25">
      <c r="A82" s="1">
        <v>1291</v>
      </c>
      <c r="B82" s="1" t="s">
        <v>3</v>
      </c>
      <c r="C82" s="1">
        <v>0</v>
      </c>
      <c r="D82" s="1">
        <v>56.206710000000001</v>
      </c>
      <c r="E82" s="1" t="s">
        <v>8</v>
      </c>
      <c r="F82" s="62"/>
      <c r="G82" s="48">
        <f t="shared" si="3"/>
        <v>8.3272901017823015E-4</v>
      </c>
      <c r="H82" s="1" t="str">
        <f t="shared" si="4"/>
        <v>Rendah</v>
      </c>
    </row>
    <row r="83" spans="1:8" x14ac:dyDescent="0.25">
      <c r="A83" s="1">
        <v>1294</v>
      </c>
      <c r="B83" s="1" t="s">
        <v>3</v>
      </c>
      <c r="C83" s="1">
        <v>0</v>
      </c>
      <c r="D83" s="1">
        <v>328.84810399999998</v>
      </c>
      <c r="E83" s="1" t="s">
        <v>8</v>
      </c>
      <c r="F83" s="62"/>
      <c r="G83" s="48">
        <f t="shared" si="3"/>
        <v>4.8720402980873224E-3</v>
      </c>
      <c r="H83" s="1" t="str">
        <f t="shared" si="4"/>
        <v>Tinggi</v>
      </c>
    </row>
    <row r="84" spans="1:8" x14ac:dyDescent="0.25">
      <c r="A84" s="1">
        <v>1295</v>
      </c>
      <c r="B84" s="1" t="s">
        <v>3</v>
      </c>
      <c r="C84" s="1">
        <v>0</v>
      </c>
      <c r="D84" s="1">
        <v>432.39666299999999</v>
      </c>
      <c r="E84" s="1" t="s">
        <v>8</v>
      </c>
      <c r="F84" s="62"/>
      <c r="G84" s="48">
        <f t="shared" si="3"/>
        <v>6.4061612071647624E-3</v>
      </c>
      <c r="H84" s="1" t="str">
        <f t="shared" si="4"/>
        <v>Tinggi</v>
      </c>
    </row>
    <row r="85" spans="1:8" x14ac:dyDescent="0.25">
      <c r="A85" s="1">
        <v>1296</v>
      </c>
      <c r="B85" s="1" t="s">
        <v>3</v>
      </c>
      <c r="C85" s="1">
        <v>0</v>
      </c>
      <c r="D85" s="1">
        <v>159.404721</v>
      </c>
      <c r="E85" s="1" t="s">
        <v>8</v>
      </c>
      <c r="F85" s="62"/>
      <c r="G85" s="48">
        <f t="shared" si="3"/>
        <v>2.36165638472821E-3</v>
      </c>
      <c r="H85" s="1" t="str">
        <f t="shared" si="4"/>
        <v>Tinggi</v>
      </c>
    </row>
    <row r="86" spans="1:8" x14ac:dyDescent="0.25">
      <c r="A86" s="1">
        <v>1297</v>
      </c>
      <c r="B86" s="1" t="s">
        <v>3</v>
      </c>
      <c r="C86" s="1">
        <v>0</v>
      </c>
      <c r="D86" s="1">
        <v>215.849446</v>
      </c>
      <c r="E86" s="1" t="s">
        <v>8</v>
      </c>
      <c r="F86" s="62"/>
      <c r="G86" s="48">
        <f t="shared" si="3"/>
        <v>3.1979116997792496E-3</v>
      </c>
      <c r="H86" s="1" t="str">
        <f t="shared" si="4"/>
        <v>Tinggi</v>
      </c>
    </row>
    <row r="87" spans="1:8" x14ac:dyDescent="0.25">
      <c r="A87" s="1">
        <v>1298</v>
      </c>
      <c r="B87" s="1" t="s">
        <v>3</v>
      </c>
      <c r="C87" s="1">
        <v>0</v>
      </c>
      <c r="D87" s="1">
        <v>149.57033999999999</v>
      </c>
      <c r="E87" s="1" t="s">
        <v>8</v>
      </c>
      <c r="F87" s="62"/>
      <c r="G87" s="48">
        <f t="shared" si="3"/>
        <v>2.2159553757944797E-3</v>
      </c>
      <c r="H87" s="1" t="str">
        <f t="shared" si="4"/>
        <v>Tinggi</v>
      </c>
    </row>
    <row r="88" spans="1:8" x14ac:dyDescent="0.25">
      <c r="A88" s="1">
        <v>1299</v>
      </c>
      <c r="B88" s="1" t="s">
        <v>3</v>
      </c>
      <c r="C88" s="1">
        <v>0</v>
      </c>
      <c r="D88" s="1">
        <v>218.443949</v>
      </c>
      <c r="E88" s="1" t="s">
        <v>8</v>
      </c>
      <c r="F88" s="62"/>
      <c r="G88" s="48">
        <f t="shared" si="3"/>
        <v>3.2363504896513922E-3</v>
      </c>
      <c r="H88" s="1" t="str">
        <f t="shared" si="4"/>
        <v>Tinggi</v>
      </c>
    </row>
    <row r="89" spans="1:8" x14ac:dyDescent="0.25">
      <c r="A89" s="1">
        <v>1300</v>
      </c>
      <c r="B89" s="1" t="s">
        <v>3</v>
      </c>
      <c r="C89" s="1">
        <v>0</v>
      </c>
      <c r="D89" s="1">
        <v>238.50714099999999</v>
      </c>
      <c r="E89" s="1" t="s">
        <v>8</v>
      </c>
      <c r="F89" s="62"/>
      <c r="G89" s="48">
        <f t="shared" si="3"/>
        <v>3.533596174644799E-3</v>
      </c>
      <c r="H89" s="1" t="str">
        <f t="shared" si="4"/>
        <v>Tinggi</v>
      </c>
    </row>
    <row r="90" spans="1:8" x14ac:dyDescent="0.25">
      <c r="A90" s="1">
        <v>1301</v>
      </c>
      <c r="B90" s="1" t="s">
        <v>3</v>
      </c>
      <c r="C90" s="1">
        <v>0</v>
      </c>
      <c r="D90" s="1">
        <v>101.67611100000001</v>
      </c>
      <c r="E90" s="1" t="s">
        <v>8</v>
      </c>
      <c r="F90" s="62"/>
      <c r="G90" s="48">
        <f t="shared" si="3"/>
        <v>1.5063797057647008E-3</v>
      </c>
      <c r="H90" s="1" t="str">
        <f t="shared" si="4"/>
        <v>Sedang</v>
      </c>
    </row>
    <row r="91" spans="1:8" x14ac:dyDescent="0.25">
      <c r="A91" s="1">
        <v>1302</v>
      </c>
      <c r="B91" s="1" t="s">
        <v>3</v>
      </c>
      <c r="C91" s="1">
        <v>0</v>
      </c>
      <c r="D91" s="1">
        <v>257.36498599999999</v>
      </c>
      <c r="E91" s="1" t="s">
        <v>8</v>
      </c>
      <c r="F91" s="62"/>
      <c r="G91" s="48">
        <f t="shared" si="3"/>
        <v>3.8129840733662234E-3</v>
      </c>
      <c r="H91" s="1" t="str">
        <f t="shared" si="4"/>
        <v>Tinggi</v>
      </c>
    </row>
    <row r="92" spans="1:8" x14ac:dyDescent="0.25">
      <c r="A92" s="1">
        <v>1303</v>
      </c>
      <c r="B92" s="1" t="s">
        <v>3</v>
      </c>
      <c r="C92" s="1">
        <v>0</v>
      </c>
      <c r="D92" s="1">
        <v>949.47782199999995</v>
      </c>
      <c r="E92" s="1" t="s">
        <v>8</v>
      </c>
      <c r="F92" s="62"/>
      <c r="G92" s="48">
        <f t="shared" si="3"/>
        <v>1.4066963302072685E-2</v>
      </c>
      <c r="H92" s="1" t="str">
        <f t="shared" si="4"/>
        <v>Tinggi</v>
      </c>
    </row>
    <row r="93" spans="1:8" x14ac:dyDescent="0.25">
      <c r="A93" s="1">
        <v>1304</v>
      </c>
      <c r="B93" s="1" t="s">
        <v>3</v>
      </c>
      <c r="C93" s="1">
        <v>0</v>
      </c>
      <c r="D93" s="1">
        <v>386.850257</v>
      </c>
      <c r="E93" s="1" t="s">
        <v>8</v>
      </c>
      <c r="F93" s="62"/>
      <c r="G93" s="48">
        <f t="shared" si="3"/>
        <v>5.7313696460583432E-3</v>
      </c>
      <c r="H93" s="1" t="str">
        <f t="shared" si="4"/>
        <v>Tinggi</v>
      </c>
    </row>
    <row r="94" spans="1:8" x14ac:dyDescent="0.25">
      <c r="A94" s="1">
        <v>1305</v>
      </c>
      <c r="B94" s="1" t="s">
        <v>3</v>
      </c>
      <c r="C94" s="1">
        <v>0</v>
      </c>
      <c r="D94" s="1">
        <v>98.996071000000001</v>
      </c>
      <c r="E94" s="1" t="s">
        <v>8</v>
      </c>
      <c r="F94" s="62"/>
      <c r="G94" s="48">
        <f t="shared" si="3"/>
        <v>1.4666736447545817E-3</v>
      </c>
      <c r="H94" s="1" t="str">
        <f t="shared" si="4"/>
        <v>Sedang</v>
      </c>
    </row>
    <row r="95" spans="1:8" x14ac:dyDescent="0.25">
      <c r="A95" s="1">
        <v>1306</v>
      </c>
      <c r="B95" s="1" t="s">
        <v>3</v>
      </c>
      <c r="C95" s="1">
        <v>0</v>
      </c>
      <c r="D95" s="1">
        <v>536.32946000000004</v>
      </c>
      <c r="E95" s="1" t="s">
        <v>8</v>
      </c>
      <c r="F95" s="62"/>
      <c r="G95" s="48">
        <f t="shared" si="3"/>
        <v>7.945974784064478E-3</v>
      </c>
      <c r="H95" s="1" t="str">
        <f t="shared" si="4"/>
        <v>Tinggi</v>
      </c>
    </row>
    <row r="96" spans="1:8" x14ac:dyDescent="0.25">
      <c r="A96" s="1">
        <v>1307</v>
      </c>
      <c r="B96" s="1" t="s">
        <v>3</v>
      </c>
      <c r="C96" s="1">
        <v>0</v>
      </c>
      <c r="D96" s="1">
        <v>279.84598999999997</v>
      </c>
      <c r="E96" s="1" t="s">
        <v>8</v>
      </c>
      <c r="F96" s="62"/>
      <c r="G96" s="48">
        <f t="shared" si="3"/>
        <v>4.1460507874424048E-3</v>
      </c>
      <c r="H96" s="1" t="str">
        <f t="shared" si="4"/>
        <v>Tinggi</v>
      </c>
    </row>
    <row r="97" spans="1:8" x14ac:dyDescent="0.25">
      <c r="A97" s="1">
        <v>1308</v>
      </c>
      <c r="B97" s="1" t="s">
        <v>3</v>
      </c>
      <c r="C97" s="1">
        <v>0</v>
      </c>
      <c r="D97" s="1">
        <v>219.64037099999999</v>
      </c>
      <c r="E97" s="1" t="s">
        <v>8</v>
      </c>
      <c r="F97" s="62"/>
      <c r="G97" s="48">
        <f t="shared" si="3"/>
        <v>3.2540760478243476E-3</v>
      </c>
      <c r="H97" s="1" t="str">
        <f t="shared" si="4"/>
        <v>Tinggi</v>
      </c>
    </row>
    <row r="98" spans="1:8" x14ac:dyDescent="0.25">
      <c r="A98" s="1">
        <v>1309</v>
      </c>
      <c r="B98" s="1" t="s">
        <v>3</v>
      </c>
      <c r="C98" s="1">
        <v>0</v>
      </c>
      <c r="D98" s="1">
        <v>254.259581</v>
      </c>
      <c r="E98" s="1" t="s">
        <v>8</v>
      </c>
      <c r="F98" s="62"/>
      <c r="G98" s="48">
        <f t="shared" si="3"/>
        <v>3.7669760285642326E-3</v>
      </c>
      <c r="H98" s="1" t="str">
        <f t="shared" si="4"/>
        <v>Tinggi</v>
      </c>
    </row>
    <row r="99" spans="1:8" x14ac:dyDescent="0.25">
      <c r="A99" s="1">
        <v>1310</v>
      </c>
      <c r="B99" s="1" t="s">
        <v>3</v>
      </c>
      <c r="C99" s="1">
        <v>0</v>
      </c>
      <c r="D99" s="1">
        <v>406.57699000000002</v>
      </c>
      <c r="E99" s="1" t="s">
        <v>8</v>
      </c>
      <c r="F99" s="62"/>
      <c r="G99" s="48">
        <f t="shared" si="3"/>
        <v>6.0236305317273361E-3</v>
      </c>
      <c r="H99" s="1" t="str">
        <f t="shared" si="4"/>
        <v>Tinggi</v>
      </c>
    </row>
    <row r="100" spans="1:8" x14ac:dyDescent="0.25">
      <c r="A100" s="1">
        <v>1311</v>
      </c>
      <c r="B100" s="1" t="s">
        <v>3</v>
      </c>
      <c r="C100" s="1">
        <v>0</v>
      </c>
      <c r="D100" s="1">
        <v>335.92305499999998</v>
      </c>
      <c r="E100" s="1" t="s">
        <v>8</v>
      </c>
      <c r="F100" s="62"/>
      <c r="G100" s="48">
        <f t="shared" si="3"/>
        <v>4.9768590455872112E-3</v>
      </c>
      <c r="H100" s="1" t="str">
        <f t="shared" si="4"/>
        <v>Tinggi</v>
      </c>
    </row>
    <row r="101" spans="1:8" x14ac:dyDescent="0.25">
      <c r="A101" s="1">
        <v>1312</v>
      </c>
      <c r="B101" s="1" t="s">
        <v>3</v>
      </c>
      <c r="C101" s="1">
        <v>0</v>
      </c>
      <c r="D101" s="1">
        <v>287.20434599999999</v>
      </c>
      <c r="E101" s="1" t="s">
        <v>8</v>
      </c>
      <c r="F101" s="62"/>
      <c r="G101" s="48">
        <f t="shared" si="3"/>
        <v>4.2550683141472949E-3</v>
      </c>
      <c r="H101" s="1" t="str">
        <f t="shared" si="4"/>
        <v>Tinggi</v>
      </c>
    </row>
    <row r="102" spans="1:8" x14ac:dyDescent="0.25">
      <c r="A102" s="1">
        <v>1313</v>
      </c>
      <c r="B102" s="1" t="s">
        <v>3</v>
      </c>
      <c r="C102" s="1">
        <v>0</v>
      </c>
      <c r="D102" s="1">
        <v>133.37210300000001</v>
      </c>
      <c r="E102" s="1" t="s">
        <v>8</v>
      </c>
      <c r="F102" s="62"/>
      <c r="G102" s="48">
        <f t="shared" si="3"/>
        <v>1.9759708283331114E-3</v>
      </c>
      <c r="H102" s="1" t="str">
        <f t="shared" si="4"/>
        <v>Sedang</v>
      </c>
    </row>
    <row r="103" spans="1:8" x14ac:dyDescent="0.25">
      <c r="A103" s="1">
        <v>1320</v>
      </c>
      <c r="B103" s="1" t="s">
        <v>3</v>
      </c>
      <c r="C103" s="1">
        <v>0</v>
      </c>
      <c r="D103" s="1">
        <v>995.036922</v>
      </c>
      <c r="E103" s="1" t="s">
        <v>8</v>
      </c>
      <c r="F103" s="62"/>
      <c r="G103" s="48">
        <f t="shared" si="3"/>
        <v>1.4741942930796925E-2</v>
      </c>
      <c r="H103" s="1" t="str">
        <f t="shared" si="4"/>
        <v>Tinggi</v>
      </c>
    </row>
    <row r="104" spans="1:8" x14ac:dyDescent="0.25">
      <c r="A104" s="1">
        <v>1321</v>
      </c>
      <c r="B104" s="1" t="s">
        <v>3</v>
      </c>
      <c r="C104" s="1">
        <v>0</v>
      </c>
      <c r="D104" s="1">
        <v>221.75494800000001</v>
      </c>
      <c r="E104" s="1" t="s">
        <v>8</v>
      </c>
      <c r="F104" s="62"/>
      <c r="G104" s="48">
        <f t="shared" si="3"/>
        <v>3.285404506866972E-3</v>
      </c>
      <c r="H104" s="1" t="str">
        <f t="shared" si="4"/>
        <v>Tinggi</v>
      </c>
    </row>
    <row r="105" spans="1:8" x14ac:dyDescent="0.25">
      <c r="A105" s="1">
        <v>1322</v>
      </c>
      <c r="B105" s="1" t="s">
        <v>3</v>
      </c>
      <c r="C105" s="1">
        <v>0</v>
      </c>
      <c r="D105" s="1">
        <v>255.088436</v>
      </c>
      <c r="E105" s="1" t="s">
        <v>8</v>
      </c>
      <c r="F105" s="62"/>
      <c r="G105" s="48">
        <f t="shared" si="3"/>
        <v>3.7792559076699705E-3</v>
      </c>
      <c r="H105" s="1" t="str">
        <f t="shared" si="4"/>
        <v>Tinggi</v>
      </c>
    </row>
    <row r="106" spans="1:8" x14ac:dyDescent="0.25">
      <c r="A106" s="1">
        <v>1323</v>
      </c>
      <c r="B106" s="1" t="s">
        <v>3</v>
      </c>
      <c r="C106" s="1">
        <v>0</v>
      </c>
      <c r="D106" s="1">
        <v>217.584721</v>
      </c>
      <c r="E106" s="1" t="s">
        <v>8</v>
      </c>
      <c r="F106" s="62"/>
      <c r="G106" s="48">
        <f t="shared" si="3"/>
        <v>3.2236206201757115E-3</v>
      </c>
      <c r="H106" s="1" t="str">
        <f t="shared" si="4"/>
        <v>Tinggi</v>
      </c>
    </row>
    <row r="107" spans="1:8" x14ac:dyDescent="0.25">
      <c r="A107" s="1">
        <v>1324</v>
      </c>
      <c r="B107" s="1" t="s">
        <v>3</v>
      </c>
      <c r="C107" s="1">
        <v>0</v>
      </c>
      <c r="D107" s="1">
        <v>207.613665</v>
      </c>
      <c r="E107" s="1" t="s">
        <v>8</v>
      </c>
      <c r="F107" s="62"/>
      <c r="G107" s="48">
        <f t="shared" si="3"/>
        <v>3.0758947064313969E-3</v>
      </c>
      <c r="H107" s="1" t="str">
        <f t="shared" si="4"/>
        <v>Tinggi</v>
      </c>
    </row>
    <row r="108" spans="1:8" x14ac:dyDescent="0.25">
      <c r="A108" s="1">
        <v>1327</v>
      </c>
      <c r="B108" s="1" t="s">
        <v>3</v>
      </c>
      <c r="C108" s="1">
        <v>0</v>
      </c>
      <c r="D108" s="1">
        <v>312.96580599999999</v>
      </c>
      <c r="E108" s="1" t="s">
        <v>8</v>
      </c>
      <c r="F108" s="62"/>
      <c r="G108" s="48">
        <f t="shared" si="3"/>
        <v>4.6367365364386563E-3</v>
      </c>
      <c r="H108" s="1" t="str">
        <f t="shared" si="4"/>
        <v>Tinggi</v>
      </c>
    </row>
    <row r="109" spans="1:8" x14ac:dyDescent="0.25">
      <c r="A109" s="1">
        <v>1328</v>
      </c>
      <c r="B109" s="1" t="s">
        <v>3</v>
      </c>
      <c r="C109" s="1">
        <v>0</v>
      </c>
      <c r="D109" s="1">
        <v>566.44439799999998</v>
      </c>
      <c r="E109" s="1" t="s">
        <v>8</v>
      </c>
      <c r="F109" s="62"/>
      <c r="G109" s="48">
        <f t="shared" si="3"/>
        <v>8.3921418433411856E-3</v>
      </c>
      <c r="H109" s="1" t="str">
        <f t="shared" si="4"/>
        <v>Tinggi</v>
      </c>
    </row>
    <row r="110" spans="1:8" x14ac:dyDescent="0.25">
      <c r="A110" s="1">
        <v>1329</v>
      </c>
      <c r="B110" s="1" t="s">
        <v>3</v>
      </c>
      <c r="C110" s="1">
        <v>0</v>
      </c>
      <c r="D110" s="1">
        <v>88.275126</v>
      </c>
      <c r="E110" s="1" t="s">
        <v>8</v>
      </c>
      <c r="F110" s="62"/>
      <c r="G110" s="48">
        <f t="shared" si="3"/>
        <v>1.3078377705675807E-3</v>
      </c>
      <c r="H110" s="1" t="str">
        <f t="shared" si="4"/>
        <v>Sedang</v>
      </c>
    </row>
    <row r="111" spans="1:8" x14ac:dyDescent="0.25">
      <c r="A111" s="1">
        <v>1330</v>
      </c>
      <c r="B111" s="1" t="s">
        <v>3</v>
      </c>
      <c r="C111" s="1">
        <v>0</v>
      </c>
      <c r="D111" s="1">
        <v>195.84527600000001</v>
      </c>
      <c r="E111" s="1" t="s">
        <v>8</v>
      </c>
      <c r="F111" s="62"/>
      <c r="G111" s="48">
        <f t="shared" si="3"/>
        <v>2.901540453649792E-3</v>
      </c>
      <c r="H111" s="1" t="str">
        <f t="shared" si="4"/>
        <v>Tinggi</v>
      </c>
    </row>
    <row r="112" spans="1:8" x14ac:dyDescent="0.25">
      <c r="A112" s="1">
        <v>1331</v>
      </c>
      <c r="B112" s="1" t="s">
        <v>3</v>
      </c>
      <c r="C112" s="1">
        <v>0</v>
      </c>
      <c r="D112" s="1">
        <v>58.905737999999999</v>
      </c>
      <c r="E112" s="1" t="s">
        <v>8</v>
      </c>
      <c r="F112" s="62"/>
      <c r="G112" s="48">
        <f t="shared" si="3"/>
        <v>8.7271638739499537E-4</v>
      </c>
      <c r="H112" s="1" t="str">
        <f t="shared" si="4"/>
        <v>Rendah</v>
      </c>
    </row>
    <row r="113" spans="1:8" x14ac:dyDescent="0.25">
      <c r="A113" s="1">
        <v>1332</v>
      </c>
      <c r="B113" s="1" t="s">
        <v>3</v>
      </c>
      <c r="C113" s="1">
        <v>0</v>
      </c>
      <c r="D113" s="1">
        <v>160.41381200000001</v>
      </c>
      <c r="E113" s="1" t="s">
        <v>8</v>
      </c>
      <c r="F113" s="62"/>
      <c r="G113" s="48">
        <f t="shared" si="3"/>
        <v>2.3766065454760951E-3</v>
      </c>
      <c r="H113" s="1" t="str">
        <f t="shared" si="4"/>
        <v>Tinggi</v>
      </c>
    </row>
    <row r="114" spans="1:8" x14ac:dyDescent="0.25">
      <c r="A114" s="1">
        <v>1333</v>
      </c>
      <c r="B114" s="1" t="s">
        <v>3</v>
      </c>
      <c r="C114" s="1">
        <v>0</v>
      </c>
      <c r="D114" s="1">
        <v>90.806318000000005</v>
      </c>
      <c r="E114" s="1" t="s">
        <v>8</v>
      </c>
      <c r="F114" s="62"/>
      <c r="G114" s="48">
        <f t="shared" si="3"/>
        <v>1.3453385780108746E-3</v>
      </c>
      <c r="H114" s="1" t="str">
        <f t="shared" si="4"/>
        <v>Sedang</v>
      </c>
    </row>
    <row r="115" spans="1:8" x14ac:dyDescent="0.25">
      <c r="A115" s="1">
        <v>1334</v>
      </c>
      <c r="B115" s="1" t="s">
        <v>3</v>
      </c>
      <c r="C115" s="1">
        <v>0</v>
      </c>
      <c r="D115" s="1">
        <v>41.152740999999999</v>
      </c>
      <c r="E115" s="1" t="s">
        <v>8</v>
      </c>
      <c r="F115" s="62"/>
      <c r="G115" s="48">
        <f t="shared" si="3"/>
        <v>6.0969733469635687E-4</v>
      </c>
      <c r="H115" s="1" t="str">
        <f t="shared" si="4"/>
        <v>Rendah</v>
      </c>
    </row>
    <row r="116" spans="1:8" x14ac:dyDescent="0.25">
      <c r="A116" s="1">
        <v>1335</v>
      </c>
      <c r="B116" s="1" t="s">
        <v>3</v>
      </c>
      <c r="C116" s="1">
        <v>0</v>
      </c>
      <c r="D116" s="1">
        <v>115.556299</v>
      </c>
      <c r="E116" s="1" t="s">
        <v>8</v>
      </c>
      <c r="F116" s="62"/>
      <c r="G116" s="48">
        <f t="shared" si="3"/>
        <v>1.7120212602041573E-3</v>
      </c>
      <c r="H116" s="1" t="str">
        <f t="shared" si="4"/>
        <v>Sedang</v>
      </c>
    </row>
    <row r="117" spans="1:8" x14ac:dyDescent="0.25">
      <c r="A117" s="1">
        <v>1336</v>
      </c>
      <c r="B117" s="1" t="s">
        <v>3</v>
      </c>
      <c r="C117" s="1">
        <v>0</v>
      </c>
      <c r="D117" s="1">
        <v>232.86651900000001</v>
      </c>
      <c r="E117" s="1" t="s">
        <v>8</v>
      </c>
      <c r="F117" s="62"/>
      <c r="G117" s="48">
        <f t="shared" si="3"/>
        <v>3.4500276901195609E-3</v>
      </c>
      <c r="H117" s="1" t="str">
        <f t="shared" si="4"/>
        <v>Tinggi</v>
      </c>
    </row>
    <row r="118" spans="1:8" x14ac:dyDescent="0.25">
      <c r="A118" s="1">
        <v>1337</v>
      </c>
      <c r="B118" s="1" t="s">
        <v>3</v>
      </c>
      <c r="C118" s="1">
        <v>0</v>
      </c>
      <c r="D118" s="1">
        <v>126.020917</v>
      </c>
      <c r="E118" s="1" t="s">
        <v>8</v>
      </c>
      <c r="F118" s="62"/>
      <c r="G118" s="48">
        <f t="shared" si="3"/>
        <v>1.8670595285716401E-3</v>
      </c>
      <c r="H118" s="1" t="str">
        <f t="shared" si="4"/>
        <v>Sedang</v>
      </c>
    </row>
    <row r="119" spans="1:8" x14ac:dyDescent="0.25">
      <c r="A119" s="1">
        <v>1340</v>
      </c>
      <c r="B119" s="1" t="s">
        <v>3</v>
      </c>
      <c r="C119" s="1">
        <v>0</v>
      </c>
      <c r="D119" s="1">
        <v>56.757295999999997</v>
      </c>
      <c r="E119" s="1" t="s">
        <v>8</v>
      </c>
      <c r="F119" s="62"/>
      <c r="G119" s="48">
        <f t="shared" si="3"/>
        <v>8.4088620234973397E-4</v>
      </c>
      <c r="H119" s="1" t="str">
        <f t="shared" si="4"/>
        <v>Rendah</v>
      </c>
    </row>
    <row r="120" spans="1:8" x14ac:dyDescent="0.25">
      <c r="A120" s="1">
        <v>1341</v>
      </c>
      <c r="B120" s="1" t="s">
        <v>3</v>
      </c>
      <c r="C120" s="1">
        <v>0</v>
      </c>
      <c r="D120" s="1">
        <v>182.47736800000001</v>
      </c>
      <c r="E120" s="1" t="s">
        <v>8</v>
      </c>
      <c r="F120" s="62"/>
      <c r="G120" s="48">
        <f t="shared" si="3"/>
        <v>2.7034885698623643E-3</v>
      </c>
      <c r="H120" s="1" t="str">
        <f t="shared" si="4"/>
        <v>Tinggi</v>
      </c>
    </row>
    <row r="121" spans="1:8" x14ac:dyDescent="0.25">
      <c r="A121" s="1">
        <v>1344</v>
      </c>
      <c r="B121" s="1" t="s">
        <v>3</v>
      </c>
      <c r="C121" s="1">
        <v>0</v>
      </c>
      <c r="D121" s="1">
        <v>207.30048199999999</v>
      </c>
      <c r="E121" s="1" t="s">
        <v>8</v>
      </c>
      <c r="F121" s="62"/>
      <c r="G121" s="48">
        <f t="shared" si="3"/>
        <v>3.0712547520630545E-3</v>
      </c>
      <c r="H121" s="1" t="str">
        <f t="shared" si="4"/>
        <v>Tinggi</v>
      </c>
    </row>
    <row r="122" spans="1:8" x14ac:dyDescent="0.25">
      <c r="A122" s="1">
        <v>1345</v>
      </c>
      <c r="B122" s="1" t="s">
        <v>3</v>
      </c>
      <c r="C122" s="1">
        <v>0</v>
      </c>
      <c r="D122" s="1">
        <v>170.02442199999999</v>
      </c>
      <c r="E122" s="1" t="s">
        <v>8</v>
      </c>
      <c r="F122" s="62"/>
      <c r="G122" s="48">
        <f t="shared" si="3"/>
        <v>2.518992281138421E-3</v>
      </c>
      <c r="H122" s="1" t="str">
        <f t="shared" si="4"/>
        <v>Tinggi</v>
      </c>
    </row>
    <row r="123" spans="1:8" x14ac:dyDescent="0.25">
      <c r="A123" s="1">
        <v>1812</v>
      </c>
      <c r="B123" s="1" t="s">
        <v>3</v>
      </c>
      <c r="C123" s="1">
        <v>0</v>
      </c>
      <c r="D123" s="1">
        <v>405.37050399999998</v>
      </c>
      <c r="E123" s="1" t="s">
        <v>8</v>
      </c>
      <c r="F123" s="113">
        <v>58167</v>
      </c>
      <c r="G123" s="48">
        <f>D123/F$123</f>
        <v>6.9690804751835226E-3</v>
      </c>
      <c r="H123" s="1" t="str">
        <f t="shared" si="4"/>
        <v>Tinggi</v>
      </c>
    </row>
    <row r="124" spans="1:8" x14ac:dyDescent="0.25">
      <c r="A124" s="1">
        <v>1813</v>
      </c>
      <c r="B124" s="1" t="s">
        <v>3</v>
      </c>
      <c r="C124" s="1">
        <v>0</v>
      </c>
      <c r="D124" s="1">
        <v>425.68444499999998</v>
      </c>
      <c r="E124" s="1" t="s">
        <v>8</v>
      </c>
      <c r="F124" s="113"/>
      <c r="G124" s="48">
        <f t="shared" ref="G124:G171" si="5">D124/F$123</f>
        <v>7.3183152818608486E-3</v>
      </c>
      <c r="H124" s="1" t="str">
        <f t="shared" si="4"/>
        <v>Tinggi</v>
      </c>
    </row>
    <row r="125" spans="1:8" x14ac:dyDescent="0.25">
      <c r="A125" s="1">
        <v>1814</v>
      </c>
      <c r="B125" s="1" t="s">
        <v>3</v>
      </c>
      <c r="C125" s="1">
        <v>0</v>
      </c>
      <c r="D125" s="1">
        <v>493.64388000000002</v>
      </c>
      <c r="E125" s="1" t="s">
        <v>8</v>
      </c>
      <c r="F125" s="113"/>
      <c r="G125" s="48">
        <f t="shared" si="5"/>
        <v>8.4866656351539529E-3</v>
      </c>
      <c r="H125" s="1" t="str">
        <f t="shared" si="4"/>
        <v>Tinggi</v>
      </c>
    </row>
    <row r="126" spans="1:8" x14ac:dyDescent="0.25">
      <c r="A126" s="1">
        <v>1815</v>
      </c>
      <c r="B126" s="1" t="s">
        <v>3</v>
      </c>
      <c r="C126" s="1">
        <v>0</v>
      </c>
      <c r="D126" s="1">
        <v>414.62406499999997</v>
      </c>
      <c r="E126" s="1" t="s">
        <v>8</v>
      </c>
      <c r="F126" s="113"/>
      <c r="G126" s="48">
        <f t="shared" si="5"/>
        <v>7.128166572111334E-3</v>
      </c>
      <c r="H126" s="1" t="str">
        <f t="shared" si="4"/>
        <v>Tinggi</v>
      </c>
    </row>
    <row r="127" spans="1:8" x14ac:dyDescent="0.25">
      <c r="A127" s="1">
        <v>1816</v>
      </c>
      <c r="B127" s="1" t="s">
        <v>3</v>
      </c>
      <c r="C127" s="1">
        <v>0</v>
      </c>
      <c r="D127" s="1">
        <v>404.19687699999997</v>
      </c>
      <c r="E127" s="1" t="s">
        <v>8</v>
      </c>
      <c r="F127" s="113"/>
      <c r="G127" s="48">
        <f t="shared" si="5"/>
        <v>6.9489036223288111E-3</v>
      </c>
      <c r="H127" s="1" t="str">
        <f t="shared" si="4"/>
        <v>Tinggi</v>
      </c>
    </row>
    <row r="128" spans="1:8" x14ac:dyDescent="0.25">
      <c r="A128" s="1">
        <v>1817</v>
      </c>
      <c r="B128" s="1" t="s">
        <v>3</v>
      </c>
      <c r="C128" s="1">
        <v>0</v>
      </c>
      <c r="D128" s="1">
        <v>490.87169699999998</v>
      </c>
      <c r="E128" s="1" t="s">
        <v>8</v>
      </c>
      <c r="F128" s="113"/>
      <c r="G128" s="48">
        <f t="shared" si="5"/>
        <v>8.4390066016813651E-3</v>
      </c>
      <c r="H128" s="1" t="str">
        <f t="shared" si="4"/>
        <v>Tinggi</v>
      </c>
    </row>
    <row r="129" spans="1:8" x14ac:dyDescent="0.25">
      <c r="A129" s="1">
        <v>1818</v>
      </c>
      <c r="B129" s="1" t="s">
        <v>3</v>
      </c>
      <c r="C129" s="1">
        <v>0</v>
      </c>
      <c r="D129" s="1">
        <v>472.32012300000002</v>
      </c>
      <c r="E129" s="1" t="s">
        <v>8</v>
      </c>
      <c r="F129" s="113"/>
      <c r="G129" s="48">
        <f t="shared" si="5"/>
        <v>8.1200701944401463E-3</v>
      </c>
      <c r="H129" s="1" t="str">
        <f t="shared" si="4"/>
        <v>Tinggi</v>
      </c>
    </row>
    <row r="130" spans="1:8" x14ac:dyDescent="0.25">
      <c r="A130" s="1">
        <v>1819</v>
      </c>
      <c r="B130" s="1" t="s">
        <v>3</v>
      </c>
      <c r="C130" s="1">
        <v>0</v>
      </c>
      <c r="D130" s="1">
        <v>558.92878900000005</v>
      </c>
      <c r="E130" s="1" t="s">
        <v>8</v>
      </c>
      <c r="F130" s="113"/>
      <c r="G130" s="48">
        <f t="shared" si="5"/>
        <v>9.6090358622586691E-3</v>
      </c>
      <c r="H130" s="1" t="str">
        <f t="shared" si="4"/>
        <v>Tinggi</v>
      </c>
    </row>
    <row r="131" spans="1:8" x14ac:dyDescent="0.25">
      <c r="A131" s="1">
        <v>1820</v>
      </c>
      <c r="B131" s="1" t="s">
        <v>3</v>
      </c>
      <c r="C131" s="1">
        <v>0</v>
      </c>
      <c r="D131" s="1">
        <v>400.54674899999998</v>
      </c>
      <c r="E131" s="1" t="s">
        <v>8</v>
      </c>
      <c r="F131" s="113"/>
      <c r="G131" s="48">
        <f t="shared" si="5"/>
        <v>6.8861510650368761E-3</v>
      </c>
      <c r="H131" s="1" t="str">
        <f t="shared" si="4"/>
        <v>Tinggi</v>
      </c>
    </row>
    <row r="132" spans="1:8" x14ac:dyDescent="0.25">
      <c r="A132" s="1">
        <v>1821</v>
      </c>
      <c r="B132" s="1" t="s">
        <v>3</v>
      </c>
      <c r="C132" s="1">
        <v>0</v>
      </c>
      <c r="D132" s="1">
        <v>378.98751299999998</v>
      </c>
      <c r="E132" s="1" t="s">
        <v>8</v>
      </c>
      <c r="F132" s="113"/>
      <c r="G132" s="48">
        <f t="shared" si="5"/>
        <v>6.5155072979524468E-3</v>
      </c>
      <c r="H132" s="1" t="str">
        <f t="shared" si="4"/>
        <v>Tinggi</v>
      </c>
    </row>
    <row r="133" spans="1:8" x14ac:dyDescent="0.25">
      <c r="A133" s="1">
        <v>1822</v>
      </c>
      <c r="B133" s="1" t="s">
        <v>3</v>
      </c>
      <c r="C133" s="1">
        <v>0</v>
      </c>
      <c r="D133" s="1">
        <v>803.12100599999997</v>
      </c>
      <c r="E133" s="1" t="s">
        <v>8</v>
      </c>
      <c r="F133" s="113"/>
      <c r="G133" s="48">
        <f t="shared" si="5"/>
        <v>1.3807158801382226E-2</v>
      </c>
      <c r="H133" s="1" t="str">
        <f t="shared" si="4"/>
        <v>Tinggi</v>
      </c>
    </row>
    <row r="134" spans="1:8" x14ac:dyDescent="0.25">
      <c r="A134" s="1">
        <v>1823</v>
      </c>
      <c r="B134" s="1" t="s">
        <v>3</v>
      </c>
      <c r="C134" s="1">
        <v>0</v>
      </c>
      <c r="D134" s="1">
        <v>1214.003324</v>
      </c>
      <c r="E134" s="1" t="s">
        <v>8</v>
      </c>
      <c r="F134" s="113"/>
      <c r="G134" s="48">
        <f t="shared" si="5"/>
        <v>2.0870997713480152E-2</v>
      </c>
      <c r="H134" s="1" t="str">
        <f t="shared" si="4"/>
        <v>Tinggi</v>
      </c>
    </row>
    <row r="135" spans="1:8" x14ac:dyDescent="0.25">
      <c r="A135" s="1">
        <v>1824</v>
      </c>
      <c r="B135" s="1" t="s">
        <v>3</v>
      </c>
      <c r="C135" s="1">
        <v>0</v>
      </c>
      <c r="D135" s="1">
        <v>427.345392</v>
      </c>
      <c r="E135" s="1" t="s">
        <v>8</v>
      </c>
      <c r="F135" s="113"/>
      <c r="G135" s="48">
        <f t="shared" si="5"/>
        <v>7.3468700809737478E-3</v>
      </c>
      <c r="H135" s="1" t="str">
        <f t="shared" si="4"/>
        <v>Tinggi</v>
      </c>
    </row>
    <row r="136" spans="1:8" x14ac:dyDescent="0.25">
      <c r="A136" s="1">
        <v>1825</v>
      </c>
      <c r="B136" s="1" t="s">
        <v>3</v>
      </c>
      <c r="C136" s="1">
        <v>0</v>
      </c>
      <c r="D136" s="1">
        <v>383.13248700000003</v>
      </c>
      <c r="E136" s="1" t="s">
        <v>8</v>
      </c>
      <c r="F136" s="113"/>
      <c r="G136" s="48">
        <f t="shared" si="5"/>
        <v>6.5867671875805877E-3</v>
      </c>
      <c r="H136" s="1" t="str">
        <f t="shared" ref="H136:H199" si="6">IF(G136&gt;0.0022,"Tinggi",IF(AND(G136&gt;0.0011,G136&lt;0.0021),"Sedang",IF(AND(G136&gt;0,G136&lt;0.001),"Rendah","Rendah")))</f>
        <v>Tinggi</v>
      </c>
    </row>
    <row r="137" spans="1:8" x14ac:dyDescent="0.25">
      <c r="A137" s="1">
        <v>1826</v>
      </c>
      <c r="B137" s="1" t="s">
        <v>3</v>
      </c>
      <c r="C137" s="1">
        <v>0</v>
      </c>
      <c r="D137" s="1">
        <v>379.62105500000001</v>
      </c>
      <c r="E137" s="1" t="s">
        <v>8</v>
      </c>
      <c r="F137" s="113"/>
      <c r="G137" s="48">
        <f t="shared" si="5"/>
        <v>6.5263990750769338E-3</v>
      </c>
      <c r="H137" s="1" t="str">
        <f t="shared" si="6"/>
        <v>Tinggi</v>
      </c>
    </row>
    <row r="138" spans="1:8" x14ac:dyDescent="0.25">
      <c r="A138" s="1">
        <v>1827</v>
      </c>
      <c r="B138" s="1" t="s">
        <v>3</v>
      </c>
      <c r="C138" s="1">
        <v>0</v>
      </c>
      <c r="D138" s="1">
        <v>696.29220499999997</v>
      </c>
      <c r="E138" s="1" t="s">
        <v>8</v>
      </c>
      <c r="F138" s="113"/>
      <c r="G138" s="48">
        <f t="shared" si="5"/>
        <v>1.1970571028246255E-2</v>
      </c>
      <c r="H138" s="1" t="str">
        <f t="shared" si="6"/>
        <v>Tinggi</v>
      </c>
    </row>
    <row r="139" spans="1:8" x14ac:dyDescent="0.25">
      <c r="A139" s="1">
        <v>1828</v>
      </c>
      <c r="B139" s="1" t="s">
        <v>3</v>
      </c>
      <c r="C139" s="1">
        <v>0</v>
      </c>
      <c r="D139" s="1">
        <v>570.03887199999997</v>
      </c>
      <c r="E139" s="1" t="s">
        <v>8</v>
      </c>
      <c r="F139" s="113"/>
      <c r="G139" s="48">
        <f t="shared" si="5"/>
        <v>9.8000390599480795E-3</v>
      </c>
      <c r="H139" s="1" t="str">
        <f t="shared" si="6"/>
        <v>Tinggi</v>
      </c>
    </row>
    <row r="140" spans="1:8" x14ac:dyDescent="0.25">
      <c r="A140" s="1">
        <v>1829</v>
      </c>
      <c r="B140" s="1" t="s">
        <v>3</v>
      </c>
      <c r="C140" s="1">
        <v>0</v>
      </c>
      <c r="D140" s="1">
        <v>87.435771000000003</v>
      </c>
      <c r="E140" s="1" t="s">
        <v>8</v>
      </c>
      <c r="F140" s="113"/>
      <c r="G140" s="48">
        <f t="shared" si="5"/>
        <v>1.5031851565320542E-3</v>
      </c>
      <c r="H140" s="1" t="str">
        <f t="shared" si="6"/>
        <v>Sedang</v>
      </c>
    </row>
    <row r="141" spans="1:8" x14ac:dyDescent="0.25">
      <c r="A141" s="1">
        <v>1830</v>
      </c>
      <c r="B141" s="1" t="s">
        <v>3</v>
      </c>
      <c r="C141" s="1">
        <v>0</v>
      </c>
      <c r="D141" s="1">
        <v>598.59638199999995</v>
      </c>
      <c r="E141" s="1" t="s">
        <v>8</v>
      </c>
      <c r="F141" s="113"/>
      <c r="G141" s="48">
        <f t="shared" si="5"/>
        <v>1.029099630374611E-2</v>
      </c>
      <c r="H141" s="1" t="str">
        <f t="shared" si="6"/>
        <v>Tinggi</v>
      </c>
    </row>
    <row r="142" spans="1:8" x14ac:dyDescent="0.25">
      <c r="A142" s="1">
        <v>1831</v>
      </c>
      <c r="B142" s="1" t="s">
        <v>3</v>
      </c>
      <c r="C142" s="1">
        <v>0</v>
      </c>
      <c r="D142" s="1">
        <v>616.37108000000001</v>
      </c>
      <c r="E142" s="1" t="s">
        <v>8</v>
      </c>
      <c r="F142" s="113"/>
      <c r="G142" s="48">
        <f t="shared" si="5"/>
        <v>1.0596576753141816E-2</v>
      </c>
      <c r="H142" s="1" t="str">
        <f t="shared" si="6"/>
        <v>Tinggi</v>
      </c>
    </row>
    <row r="143" spans="1:8" x14ac:dyDescent="0.25">
      <c r="A143" s="1">
        <v>1832</v>
      </c>
      <c r="B143" s="1" t="s">
        <v>3</v>
      </c>
      <c r="C143" s="1">
        <v>0</v>
      </c>
      <c r="D143" s="1">
        <v>1279.428592</v>
      </c>
      <c r="E143" s="1" t="s">
        <v>8</v>
      </c>
      <c r="F143" s="113"/>
      <c r="G143" s="48">
        <f t="shared" si="5"/>
        <v>2.1995780975467189E-2</v>
      </c>
      <c r="H143" s="1" t="str">
        <f t="shared" si="6"/>
        <v>Tinggi</v>
      </c>
    </row>
    <row r="144" spans="1:8" x14ac:dyDescent="0.25">
      <c r="A144" s="1">
        <v>1833</v>
      </c>
      <c r="B144" s="1" t="s">
        <v>3</v>
      </c>
      <c r="C144" s="1">
        <v>0</v>
      </c>
      <c r="D144" s="1">
        <v>277.38840800000003</v>
      </c>
      <c r="E144" s="1" t="s">
        <v>8</v>
      </c>
      <c r="F144" s="113"/>
      <c r="G144" s="48">
        <f t="shared" si="5"/>
        <v>4.7688278233362566E-3</v>
      </c>
      <c r="H144" s="1" t="str">
        <f t="shared" si="6"/>
        <v>Tinggi</v>
      </c>
    </row>
    <row r="145" spans="1:8" x14ac:dyDescent="0.25">
      <c r="A145" s="1">
        <v>1834</v>
      </c>
      <c r="B145" s="1" t="s">
        <v>3</v>
      </c>
      <c r="C145" s="1">
        <v>0</v>
      </c>
      <c r="D145" s="1">
        <v>341.56444299999998</v>
      </c>
      <c r="E145" s="1" t="s">
        <v>8</v>
      </c>
      <c r="F145" s="113"/>
      <c r="G145" s="48">
        <f t="shared" si="5"/>
        <v>5.8721344232984338E-3</v>
      </c>
      <c r="H145" s="1" t="str">
        <f t="shared" si="6"/>
        <v>Tinggi</v>
      </c>
    </row>
    <row r="146" spans="1:8" x14ac:dyDescent="0.25">
      <c r="A146" s="1">
        <v>1835</v>
      </c>
      <c r="B146" s="1" t="s">
        <v>3</v>
      </c>
      <c r="C146" s="1">
        <v>0</v>
      </c>
      <c r="D146" s="1">
        <v>263.05986200000001</v>
      </c>
      <c r="E146" s="1" t="s">
        <v>8</v>
      </c>
      <c r="F146" s="113"/>
      <c r="G146" s="48">
        <f t="shared" si="5"/>
        <v>4.5224932006120312E-3</v>
      </c>
      <c r="H146" s="1" t="str">
        <f t="shared" si="6"/>
        <v>Tinggi</v>
      </c>
    </row>
    <row r="147" spans="1:8" x14ac:dyDescent="0.25">
      <c r="A147" s="1">
        <v>1836</v>
      </c>
      <c r="B147" s="1" t="s">
        <v>3</v>
      </c>
      <c r="C147" s="1">
        <v>0</v>
      </c>
      <c r="D147" s="1">
        <v>153.22042500000001</v>
      </c>
      <c r="E147" s="1" t="s">
        <v>8</v>
      </c>
      <c r="F147" s="113"/>
      <c r="G147" s="48">
        <f t="shared" si="5"/>
        <v>2.634146938986023E-3</v>
      </c>
      <c r="H147" s="1" t="str">
        <f t="shared" si="6"/>
        <v>Tinggi</v>
      </c>
    </row>
    <row r="148" spans="1:8" x14ac:dyDescent="0.25">
      <c r="A148" s="1">
        <v>1837</v>
      </c>
      <c r="B148" s="1" t="s">
        <v>3</v>
      </c>
      <c r="C148" s="1">
        <v>0</v>
      </c>
      <c r="D148" s="1">
        <v>264.659468</v>
      </c>
      <c r="E148" s="1" t="s">
        <v>8</v>
      </c>
      <c r="F148" s="113"/>
      <c r="G148" s="48">
        <f t="shared" si="5"/>
        <v>4.5499934327023917E-3</v>
      </c>
      <c r="H148" s="1" t="str">
        <f t="shared" si="6"/>
        <v>Tinggi</v>
      </c>
    </row>
    <row r="149" spans="1:8" x14ac:dyDescent="0.25">
      <c r="A149" s="1">
        <v>1838</v>
      </c>
      <c r="B149" s="1" t="s">
        <v>3</v>
      </c>
      <c r="C149" s="1">
        <v>0</v>
      </c>
      <c r="D149" s="1">
        <v>238.445537</v>
      </c>
      <c r="E149" s="1" t="s">
        <v>8</v>
      </c>
      <c r="F149" s="113"/>
      <c r="G149" s="48">
        <f t="shared" si="5"/>
        <v>4.0993267144600887E-3</v>
      </c>
      <c r="H149" s="1" t="str">
        <f t="shared" si="6"/>
        <v>Tinggi</v>
      </c>
    </row>
    <row r="150" spans="1:8" x14ac:dyDescent="0.25">
      <c r="A150" s="1">
        <v>1839</v>
      </c>
      <c r="B150" s="1" t="s">
        <v>3</v>
      </c>
      <c r="C150" s="1">
        <v>0</v>
      </c>
      <c r="D150" s="1">
        <v>681.48074799999995</v>
      </c>
      <c r="E150" s="1" t="s">
        <v>8</v>
      </c>
      <c r="F150" s="113"/>
      <c r="G150" s="48">
        <f t="shared" si="5"/>
        <v>1.1715934258256398E-2</v>
      </c>
      <c r="H150" s="1" t="str">
        <f t="shared" si="6"/>
        <v>Tinggi</v>
      </c>
    </row>
    <row r="151" spans="1:8" x14ac:dyDescent="0.25">
      <c r="A151" s="1">
        <v>1840</v>
      </c>
      <c r="B151" s="1" t="s">
        <v>3</v>
      </c>
      <c r="C151" s="1">
        <v>0</v>
      </c>
      <c r="D151" s="1">
        <v>617.34668199999999</v>
      </c>
      <c r="E151" s="1" t="s">
        <v>8</v>
      </c>
      <c r="F151" s="113"/>
      <c r="G151" s="48">
        <f t="shared" si="5"/>
        <v>1.0613349184245363E-2</v>
      </c>
      <c r="H151" s="1" t="str">
        <f t="shared" si="6"/>
        <v>Tinggi</v>
      </c>
    </row>
    <row r="152" spans="1:8" x14ac:dyDescent="0.25">
      <c r="A152" s="1">
        <v>1841</v>
      </c>
      <c r="B152" s="1" t="s">
        <v>3</v>
      </c>
      <c r="C152" s="1">
        <v>0</v>
      </c>
      <c r="D152" s="1">
        <v>320.97153400000002</v>
      </c>
      <c r="E152" s="1" t="s">
        <v>8</v>
      </c>
      <c r="F152" s="113"/>
      <c r="G152" s="48">
        <f t="shared" si="5"/>
        <v>5.5181036326439397E-3</v>
      </c>
      <c r="H152" s="1" t="str">
        <f t="shared" si="6"/>
        <v>Tinggi</v>
      </c>
    </row>
    <row r="153" spans="1:8" x14ac:dyDescent="0.25">
      <c r="A153" s="1">
        <v>1842</v>
      </c>
      <c r="B153" s="1" t="s">
        <v>3</v>
      </c>
      <c r="C153" s="1">
        <v>0</v>
      </c>
      <c r="D153" s="1">
        <v>225.02250100000001</v>
      </c>
      <c r="E153" s="1" t="s">
        <v>8</v>
      </c>
      <c r="F153" s="113"/>
      <c r="G153" s="48">
        <f t="shared" si="5"/>
        <v>3.8685595096876239E-3</v>
      </c>
      <c r="H153" s="1" t="str">
        <f t="shared" si="6"/>
        <v>Tinggi</v>
      </c>
    </row>
    <row r="154" spans="1:8" x14ac:dyDescent="0.25">
      <c r="A154" s="1">
        <v>1843</v>
      </c>
      <c r="B154" s="1" t="s">
        <v>3</v>
      </c>
      <c r="C154" s="1">
        <v>0</v>
      </c>
      <c r="D154" s="1">
        <v>1041.247672</v>
      </c>
      <c r="E154" s="1" t="s">
        <v>8</v>
      </c>
      <c r="F154" s="113"/>
      <c r="G154" s="48">
        <f t="shared" si="5"/>
        <v>1.7901003524335102E-2</v>
      </c>
      <c r="H154" s="1" t="str">
        <f t="shared" si="6"/>
        <v>Tinggi</v>
      </c>
    </row>
    <row r="155" spans="1:8" x14ac:dyDescent="0.25">
      <c r="A155" s="1">
        <v>1844</v>
      </c>
      <c r="B155" s="1" t="s">
        <v>3</v>
      </c>
      <c r="C155" s="1">
        <v>0</v>
      </c>
      <c r="D155" s="1">
        <v>373.03493300000002</v>
      </c>
      <c r="E155" s="1" t="s">
        <v>8</v>
      </c>
      <c r="F155" s="113"/>
      <c r="G155" s="48">
        <f t="shared" si="5"/>
        <v>6.413171265494181E-3</v>
      </c>
      <c r="H155" s="1" t="str">
        <f t="shared" si="6"/>
        <v>Tinggi</v>
      </c>
    </row>
    <row r="156" spans="1:8" x14ac:dyDescent="0.25">
      <c r="A156" s="1">
        <v>1845</v>
      </c>
      <c r="B156" s="1" t="s">
        <v>3</v>
      </c>
      <c r="C156" s="1">
        <v>0</v>
      </c>
      <c r="D156" s="1">
        <v>337.12545</v>
      </c>
      <c r="E156" s="1" t="s">
        <v>8</v>
      </c>
      <c r="F156" s="113"/>
      <c r="G156" s="48">
        <f t="shared" si="5"/>
        <v>5.7958197947289699E-3</v>
      </c>
      <c r="H156" s="1" t="str">
        <f t="shared" si="6"/>
        <v>Tinggi</v>
      </c>
    </row>
    <row r="157" spans="1:8" x14ac:dyDescent="0.25">
      <c r="A157" s="1">
        <v>1846</v>
      </c>
      <c r="B157" s="1" t="s">
        <v>3</v>
      </c>
      <c r="C157" s="1">
        <v>0</v>
      </c>
      <c r="D157" s="1">
        <v>1279.5619509999999</v>
      </c>
      <c r="E157" s="1" t="s">
        <v>8</v>
      </c>
      <c r="F157" s="113"/>
      <c r="G157" s="48">
        <f t="shared" si="5"/>
        <v>2.1998073667199615E-2</v>
      </c>
      <c r="H157" s="1" t="str">
        <f t="shared" si="6"/>
        <v>Tinggi</v>
      </c>
    </row>
    <row r="158" spans="1:8" x14ac:dyDescent="0.25">
      <c r="A158" s="1">
        <v>1847</v>
      </c>
      <c r="B158" s="1" t="s">
        <v>3</v>
      </c>
      <c r="C158" s="1">
        <v>0</v>
      </c>
      <c r="D158" s="1">
        <v>105.356954</v>
      </c>
      <c r="E158" s="1" t="s">
        <v>8</v>
      </c>
      <c r="F158" s="113"/>
      <c r="G158" s="48">
        <f t="shared" si="5"/>
        <v>1.8112839582581188E-3</v>
      </c>
      <c r="H158" s="1" t="str">
        <f t="shared" si="6"/>
        <v>Sedang</v>
      </c>
    </row>
    <row r="159" spans="1:8" x14ac:dyDescent="0.25">
      <c r="A159" s="1">
        <v>1848</v>
      </c>
      <c r="B159" s="1" t="s">
        <v>3</v>
      </c>
      <c r="C159" s="1">
        <v>0</v>
      </c>
      <c r="D159" s="1">
        <v>145.51991699999999</v>
      </c>
      <c r="E159" s="1" t="s">
        <v>8</v>
      </c>
      <c r="F159" s="113"/>
      <c r="G159" s="48">
        <f t="shared" si="5"/>
        <v>2.5017607406261281E-3</v>
      </c>
      <c r="H159" s="1" t="str">
        <f t="shared" si="6"/>
        <v>Tinggi</v>
      </c>
    </row>
    <row r="160" spans="1:8" x14ac:dyDescent="0.25">
      <c r="A160" s="1">
        <v>1849</v>
      </c>
      <c r="B160" s="1" t="s">
        <v>3</v>
      </c>
      <c r="C160" s="1">
        <v>0</v>
      </c>
      <c r="D160" s="1">
        <v>348.19738100000001</v>
      </c>
      <c r="E160" s="1" t="s">
        <v>8</v>
      </c>
      <c r="F160" s="113"/>
      <c r="G160" s="48">
        <f t="shared" si="5"/>
        <v>5.9861670878676911E-3</v>
      </c>
      <c r="H160" s="1" t="str">
        <f t="shared" si="6"/>
        <v>Tinggi</v>
      </c>
    </row>
    <row r="161" spans="1:8" x14ac:dyDescent="0.25">
      <c r="A161" s="1">
        <v>1850</v>
      </c>
      <c r="B161" s="1" t="s">
        <v>3</v>
      </c>
      <c r="C161" s="1">
        <v>0</v>
      </c>
      <c r="D161" s="1">
        <v>344.527739</v>
      </c>
      <c r="E161" s="1" t="s">
        <v>8</v>
      </c>
      <c r="F161" s="113"/>
      <c r="G161" s="48">
        <f t="shared" si="5"/>
        <v>5.9230790482576031E-3</v>
      </c>
      <c r="H161" s="1" t="str">
        <f t="shared" si="6"/>
        <v>Tinggi</v>
      </c>
    </row>
    <row r="162" spans="1:8" x14ac:dyDescent="0.25">
      <c r="A162" s="1">
        <v>1851</v>
      </c>
      <c r="B162" s="1" t="s">
        <v>3</v>
      </c>
      <c r="C162" s="1">
        <v>0</v>
      </c>
      <c r="D162" s="1">
        <v>131.31116700000001</v>
      </c>
      <c r="E162" s="1" t="s">
        <v>8</v>
      </c>
      <c r="F162" s="113"/>
      <c r="G162" s="48">
        <f t="shared" si="5"/>
        <v>2.2574856361854663E-3</v>
      </c>
      <c r="H162" s="1" t="str">
        <f t="shared" si="6"/>
        <v>Tinggi</v>
      </c>
    </row>
    <row r="163" spans="1:8" x14ac:dyDescent="0.25">
      <c r="A163" s="1">
        <v>1852</v>
      </c>
      <c r="B163" s="1" t="s">
        <v>3</v>
      </c>
      <c r="C163" s="1">
        <v>0</v>
      </c>
      <c r="D163" s="1">
        <v>408.612593</v>
      </c>
      <c r="E163" s="1" t="s">
        <v>8</v>
      </c>
      <c r="F163" s="113"/>
      <c r="G163" s="48">
        <f t="shared" si="5"/>
        <v>7.0248180755411145E-3</v>
      </c>
      <c r="H163" s="1" t="str">
        <f t="shared" si="6"/>
        <v>Tinggi</v>
      </c>
    </row>
    <row r="164" spans="1:8" x14ac:dyDescent="0.25">
      <c r="A164" s="1">
        <v>1853</v>
      </c>
      <c r="B164" s="1" t="s">
        <v>3</v>
      </c>
      <c r="C164" s="1">
        <v>0</v>
      </c>
      <c r="D164" s="1">
        <v>35.033462</v>
      </c>
      <c r="E164" s="1" t="s">
        <v>8</v>
      </c>
      <c r="F164" s="113"/>
      <c r="G164" s="48">
        <f t="shared" si="5"/>
        <v>6.0229102412020564E-4</v>
      </c>
      <c r="H164" s="1" t="str">
        <f t="shared" si="6"/>
        <v>Rendah</v>
      </c>
    </row>
    <row r="165" spans="1:8" x14ac:dyDescent="0.25">
      <c r="A165" s="1">
        <v>1854</v>
      </c>
      <c r="B165" s="1" t="s">
        <v>3</v>
      </c>
      <c r="C165" s="1">
        <v>0</v>
      </c>
      <c r="D165" s="1">
        <v>311.004276</v>
      </c>
      <c r="E165" s="1" t="s">
        <v>8</v>
      </c>
      <c r="F165" s="113"/>
      <c r="G165" s="48">
        <f t="shared" si="5"/>
        <v>5.3467477435659395E-3</v>
      </c>
      <c r="H165" s="1" t="str">
        <f t="shared" si="6"/>
        <v>Tinggi</v>
      </c>
    </row>
    <row r="166" spans="1:8" x14ac:dyDescent="0.25">
      <c r="A166" s="1">
        <v>1855</v>
      </c>
      <c r="B166" s="1" t="s">
        <v>3</v>
      </c>
      <c r="C166" s="1">
        <v>0</v>
      </c>
      <c r="D166" s="1">
        <v>1024.2460000000001</v>
      </c>
      <c r="E166" s="1" t="s">
        <v>8</v>
      </c>
      <c r="F166" s="113"/>
      <c r="G166" s="48">
        <f t="shared" si="5"/>
        <v>1.7608712844052472E-2</v>
      </c>
      <c r="H166" s="1" t="str">
        <f t="shared" si="6"/>
        <v>Tinggi</v>
      </c>
    </row>
    <row r="167" spans="1:8" x14ac:dyDescent="0.25">
      <c r="A167" s="1">
        <v>1856</v>
      </c>
      <c r="B167" s="1" t="s">
        <v>3</v>
      </c>
      <c r="C167" s="1">
        <v>0</v>
      </c>
      <c r="D167" s="1">
        <v>527.86773900000003</v>
      </c>
      <c r="E167" s="1" t="s">
        <v>8</v>
      </c>
      <c r="F167" s="113"/>
      <c r="G167" s="48">
        <f t="shared" si="5"/>
        <v>9.0750380628191255E-3</v>
      </c>
      <c r="H167" s="1" t="str">
        <f t="shared" si="6"/>
        <v>Tinggi</v>
      </c>
    </row>
    <row r="168" spans="1:8" x14ac:dyDescent="0.25">
      <c r="A168" s="1">
        <v>1857</v>
      </c>
      <c r="B168" s="1" t="s">
        <v>3</v>
      </c>
      <c r="C168" s="1">
        <v>0</v>
      </c>
      <c r="D168" s="1">
        <v>398.912578</v>
      </c>
      <c r="E168" s="1" t="s">
        <v>8</v>
      </c>
      <c r="F168" s="113"/>
      <c r="G168" s="48">
        <f t="shared" si="5"/>
        <v>6.8580565956642085E-3</v>
      </c>
      <c r="H168" s="1" t="str">
        <f t="shared" si="6"/>
        <v>Tinggi</v>
      </c>
    </row>
    <row r="169" spans="1:8" x14ac:dyDescent="0.25">
      <c r="A169" s="1">
        <v>1858</v>
      </c>
      <c r="B169" s="1" t="s">
        <v>3</v>
      </c>
      <c r="C169" s="1">
        <v>0</v>
      </c>
      <c r="D169" s="1">
        <v>416.74590499999999</v>
      </c>
      <c r="E169" s="1" t="s">
        <v>8</v>
      </c>
      <c r="F169" s="113"/>
      <c r="G169" s="48">
        <f t="shared" si="5"/>
        <v>7.1646449877078066E-3</v>
      </c>
      <c r="H169" s="1" t="str">
        <f t="shared" si="6"/>
        <v>Tinggi</v>
      </c>
    </row>
    <row r="170" spans="1:8" x14ac:dyDescent="0.25">
      <c r="A170" s="1">
        <v>1859</v>
      </c>
      <c r="B170" s="1" t="s">
        <v>3</v>
      </c>
      <c r="C170" s="1">
        <v>0</v>
      </c>
      <c r="D170" s="1">
        <v>110.76376</v>
      </c>
      <c r="E170" s="1" t="s">
        <v>8</v>
      </c>
      <c r="F170" s="113"/>
      <c r="G170" s="48">
        <f t="shared" si="5"/>
        <v>1.9042371103890523E-3</v>
      </c>
      <c r="H170" s="1" t="str">
        <f t="shared" si="6"/>
        <v>Sedang</v>
      </c>
    </row>
    <row r="171" spans="1:8" x14ac:dyDescent="0.25">
      <c r="A171" s="1">
        <v>1860</v>
      </c>
      <c r="B171" s="1" t="s">
        <v>3</v>
      </c>
      <c r="C171" s="1">
        <v>0</v>
      </c>
      <c r="D171" s="1">
        <v>42.381234999999997</v>
      </c>
      <c r="E171" s="1" t="s">
        <v>8</v>
      </c>
      <c r="F171" s="113"/>
      <c r="G171" s="48">
        <f t="shared" si="5"/>
        <v>7.2861304519744867E-4</v>
      </c>
      <c r="H171" s="1" t="str">
        <f t="shared" si="6"/>
        <v>Rendah</v>
      </c>
    </row>
    <row r="172" spans="1:8" x14ac:dyDescent="0.25">
      <c r="A172" s="1">
        <v>1873</v>
      </c>
      <c r="B172" s="1" t="s">
        <v>3</v>
      </c>
      <c r="C172" s="1">
        <v>0</v>
      </c>
      <c r="D172" s="1">
        <v>764.68531900000005</v>
      </c>
      <c r="E172" s="1" t="s">
        <v>8</v>
      </c>
      <c r="F172" s="114">
        <v>79776</v>
      </c>
      <c r="G172" s="48">
        <f>D172/F$172</f>
        <v>9.5854056232450875E-3</v>
      </c>
      <c r="H172" s="1" t="str">
        <f t="shared" si="6"/>
        <v>Tinggi</v>
      </c>
    </row>
    <row r="173" spans="1:8" x14ac:dyDescent="0.25">
      <c r="A173" s="1">
        <v>1874</v>
      </c>
      <c r="B173" s="1" t="s">
        <v>3</v>
      </c>
      <c r="C173" s="1">
        <v>0</v>
      </c>
      <c r="D173" s="1">
        <v>796.78208800000004</v>
      </c>
      <c r="E173" s="1" t="s">
        <v>8</v>
      </c>
      <c r="F173" s="114"/>
      <c r="G173" s="48">
        <f t="shared" ref="G173:G236" si="7">D173/F$172</f>
        <v>9.9877417769755322E-3</v>
      </c>
      <c r="H173" s="1" t="str">
        <f t="shared" si="6"/>
        <v>Tinggi</v>
      </c>
    </row>
    <row r="174" spans="1:8" x14ac:dyDescent="0.25">
      <c r="A174" s="1">
        <v>1875</v>
      </c>
      <c r="B174" s="1" t="s">
        <v>3</v>
      </c>
      <c r="C174" s="1">
        <v>0</v>
      </c>
      <c r="D174" s="1">
        <v>567.906882</v>
      </c>
      <c r="E174" s="1" t="s">
        <v>8</v>
      </c>
      <c r="F174" s="114"/>
      <c r="G174" s="48">
        <f t="shared" si="7"/>
        <v>7.1187685770156437E-3</v>
      </c>
      <c r="H174" s="1" t="str">
        <f t="shared" si="6"/>
        <v>Tinggi</v>
      </c>
    </row>
    <row r="175" spans="1:8" x14ac:dyDescent="0.25">
      <c r="A175" s="1">
        <v>1876</v>
      </c>
      <c r="B175" s="1" t="s">
        <v>3</v>
      </c>
      <c r="C175" s="1">
        <v>0</v>
      </c>
      <c r="D175" s="1">
        <v>1124.2829529999999</v>
      </c>
      <c r="E175" s="1" t="s">
        <v>8</v>
      </c>
      <c r="F175" s="114"/>
      <c r="G175" s="48">
        <f t="shared" si="7"/>
        <v>1.4092997304953869E-2</v>
      </c>
      <c r="H175" s="1" t="str">
        <f t="shared" si="6"/>
        <v>Tinggi</v>
      </c>
    </row>
    <row r="176" spans="1:8" x14ac:dyDescent="0.25">
      <c r="A176" s="1">
        <v>1877</v>
      </c>
      <c r="B176" s="1" t="s">
        <v>3</v>
      </c>
      <c r="C176" s="1">
        <v>0</v>
      </c>
      <c r="D176" s="1">
        <v>1828.661042</v>
      </c>
      <c r="E176" s="1" t="s">
        <v>8</v>
      </c>
      <c r="F176" s="114"/>
      <c r="G176" s="48">
        <f t="shared" si="7"/>
        <v>2.2922445873445649E-2</v>
      </c>
      <c r="H176" s="1" t="str">
        <f t="shared" si="6"/>
        <v>Tinggi</v>
      </c>
    </row>
    <row r="177" spans="1:8" x14ac:dyDescent="0.25">
      <c r="A177" s="1">
        <v>1878</v>
      </c>
      <c r="B177" s="1" t="s">
        <v>3</v>
      </c>
      <c r="C177" s="1">
        <v>0</v>
      </c>
      <c r="D177" s="1">
        <v>1023.411195</v>
      </c>
      <c r="E177" s="1" t="s">
        <v>8</v>
      </c>
      <c r="F177" s="114"/>
      <c r="G177" s="48">
        <f t="shared" si="7"/>
        <v>1.2828559905234658E-2</v>
      </c>
      <c r="H177" s="1" t="str">
        <f t="shared" si="6"/>
        <v>Tinggi</v>
      </c>
    </row>
    <row r="178" spans="1:8" x14ac:dyDescent="0.25">
      <c r="A178" s="1">
        <v>1879</v>
      </c>
      <c r="B178" s="1" t="s">
        <v>3</v>
      </c>
      <c r="C178" s="1">
        <v>0</v>
      </c>
      <c r="D178" s="1">
        <v>346.09724199999999</v>
      </c>
      <c r="E178" s="1" t="s">
        <v>8</v>
      </c>
      <c r="F178" s="114"/>
      <c r="G178" s="48">
        <f t="shared" si="7"/>
        <v>4.3383629412354595E-3</v>
      </c>
      <c r="H178" s="1" t="str">
        <f t="shared" si="6"/>
        <v>Tinggi</v>
      </c>
    </row>
    <row r="179" spans="1:8" x14ac:dyDescent="0.25">
      <c r="A179" s="1">
        <v>1887</v>
      </c>
      <c r="B179" s="1" t="s">
        <v>3</v>
      </c>
      <c r="C179" s="1">
        <v>0</v>
      </c>
      <c r="D179" s="1">
        <v>532.03511400000002</v>
      </c>
      <c r="E179" s="1" t="s">
        <v>8</v>
      </c>
      <c r="F179" s="114"/>
      <c r="G179" s="48">
        <f t="shared" si="7"/>
        <v>6.6691124398315284E-3</v>
      </c>
      <c r="H179" s="1" t="str">
        <f t="shared" si="6"/>
        <v>Tinggi</v>
      </c>
    </row>
    <row r="180" spans="1:8" x14ac:dyDescent="0.25">
      <c r="A180" s="1">
        <v>1888</v>
      </c>
      <c r="B180" s="1" t="s">
        <v>3</v>
      </c>
      <c r="C180" s="1">
        <v>0</v>
      </c>
      <c r="D180" s="1">
        <v>608.51516200000003</v>
      </c>
      <c r="E180" s="1" t="s">
        <v>8</v>
      </c>
      <c r="F180" s="114"/>
      <c r="G180" s="48">
        <f t="shared" si="7"/>
        <v>7.6277973576012841E-3</v>
      </c>
      <c r="H180" s="1" t="str">
        <f t="shared" si="6"/>
        <v>Tinggi</v>
      </c>
    </row>
    <row r="181" spans="1:8" x14ac:dyDescent="0.25">
      <c r="A181" s="1">
        <v>1889</v>
      </c>
      <c r="B181" s="1" t="s">
        <v>3</v>
      </c>
      <c r="C181" s="1">
        <v>0</v>
      </c>
      <c r="D181" s="1">
        <v>1018.444717</v>
      </c>
      <c r="E181" s="1" t="s">
        <v>8</v>
      </c>
      <c r="F181" s="114"/>
      <c r="G181" s="48">
        <f t="shared" si="7"/>
        <v>1.2766304615423184E-2</v>
      </c>
      <c r="H181" s="1" t="str">
        <f t="shared" si="6"/>
        <v>Tinggi</v>
      </c>
    </row>
    <row r="182" spans="1:8" x14ac:dyDescent="0.25">
      <c r="A182" s="1">
        <v>1890</v>
      </c>
      <c r="B182" s="1" t="s">
        <v>3</v>
      </c>
      <c r="C182" s="1">
        <v>0</v>
      </c>
      <c r="D182" s="1">
        <v>595.03052200000002</v>
      </c>
      <c r="E182" s="1" t="s">
        <v>8</v>
      </c>
      <c r="F182" s="114"/>
      <c r="G182" s="48">
        <f t="shared" si="7"/>
        <v>7.4587660699959894E-3</v>
      </c>
      <c r="H182" s="1" t="str">
        <f t="shared" si="6"/>
        <v>Tinggi</v>
      </c>
    </row>
    <row r="183" spans="1:8" x14ac:dyDescent="0.25">
      <c r="A183" s="1">
        <v>1891</v>
      </c>
      <c r="B183" s="1" t="s">
        <v>3</v>
      </c>
      <c r="C183" s="1">
        <v>0</v>
      </c>
      <c r="D183" s="1">
        <v>368.60582799999997</v>
      </c>
      <c r="E183" s="1" t="s">
        <v>8</v>
      </c>
      <c r="F183" s="114"/>
      <c r="G183" s="48">
        <f t="shared" si="7"/>
        <v>4.620510278780585E-3</v>
      </c>
      <c r="H183" s="1" t="str">
        <f t="shared" si="6"/>
        <v>Tinggi</v>
      </c>
    </row>
    <row r="184" spans="1:8" x14ac:dyDescent="0.25">
      <c r="A184" s="1">
        <v>1892</v>
      </c>
      <c r="B184" s="1" t="s">
        <v>3</v>
      </c>
      <c r="C184" s="1">
        <v>0</v>
      </c>
      <c r="D184" s="1">
        <v>682.51459599999998</v>
      </c>
      <c r="E184" s="1" t="s">
        <v>8</v>
      </c>
      <c r="F184" s="114"/>
      <c r="G184" s="48">
        <f t="shared" si="7"/>
        <v>8.5553875350982758E-3</v>
      </c>
      <c r="H184" s="1" t="str">
        <f t="shared" si="6"/>
        <v>Tinggi</v>
      </c>
    </row>
    <row r="185" spans="1:8" x14ac:dyDescent="0.25">
      <c r="A185" s="1">
        <v>1893</v>
      </c>
      <c r="B185" s="1" t="s">
        <v>3</v>
      </c>
      <c r="C185" s="1">
        <v>0</v>
      </c>
      <c r="D185" s="1">
        <v>259.86380100000002</v>
      </c>
      <c r="E185" s="1" t="s">
        <v>8</v>
      </c>
      <c r="F185" s="114"/>
      <c r="G185" s="48">
        <f t="shared" si="7"/>
        <v>3.2574182836943443E-3</v>
      </c>
      <c r="H185" s="1" t="str">
        <f t="shared" si="6"/>
        <v>Tinggi</v>
      </c>
    </row>
    <row r="186" spans="1:8" x14ac:dyDescent="0.25">
      <c r="A186" s="1">
        <v>1894</v>
      </c>
      <c r="B186" s="1" t="s">
        <v>3</v>
      </c>
      <c r="C186" s="1">
        <v>0</v>
      </c>
      <c r="D186" s="1">
        <v>126.88092399999999</v>
      </c>
      <c r="E186" s="1" t="s">
        <v>8</v>
      </c>
      <c r="F186" s="114"/>
      <c r="G186" s="48">
        <f t="shared" si="7"/>
        <v>1.5904648515844364E-3</v>
      </c>
      <c r="H186" s="1" t="str">
        <f t="shared" si="6"/>
        <v>Sedang</v>
      </c>
    </row>
    <row r="187" spans="1:8" x14ac:dyDescent="0.25">
      <c r="A187" s="1">
        <v>1895</v>
      </c>
      <c r="B187" s="1" t="s">
        <v>3</v>
      </c>
      <c r="C187" s="1">
        <v>0</v>
      </c>
      <c r="D187" s="1">
        <v>317.14675399999999</v>
      </c>
      <c r="E187" s="1" t="s">
        <v>8</v>
      </c>
      <c r="F187" s="114"/>
      <c r="G187" s="48">
        <f t="shared" si="7"/>
        <v>3.9754657290413152E-3</v>
      </c>
      <c r="H187" s="1" t="str">
        <f t="shared" si="6"/>
        <v>Tinggi</v>
      </c>
    </row>
    <row r="188" spans="1:8" x14ac:dyDescent="0.25">
      <c r="A188" s="1">
        <v>1896</v>
      </c>
      <c r="B188" s="1" t="s">
        <v>3</v>
      </c>
      <c r="C188" s="1">
        <v>0</v>
      </c>
      <c r="D188" s="1">
        <v>284.740993</v>
      </c>
      <c r="E188" s="1" t="s">
        <v>8</v>
      </c>
      <c r="F188" s="114"/>
      <c r="G188" s="48">
        <f t="shared" si="7"/>
        <v>3.5692563302246291E-3</v>
      </c>
      <c r="H188" s="1" t="str">
        <f t="shared" si="6"/>
        <v>Tinggi</v>
      </c>
    </row>
    <row r="189" spans="1:8" x14ac:dyDescent="0.25">
      <c r="A189" s="1">
        <v>1897</v>
      </c>
      <c r="B189" s="1" t="s">
        <v>3</v>
      </c>
      <c r="C189" s="1">
        <v>0</v>
      </c>
      <c r="D189" s="1">
        <v>365.291809</v>
      </c>
      <c r="E189" s="1" t="s">
        <v>8</v>
      </c>
      <c r="F189" s="114"/>
      <c r="G189" s="48">
        <f t="shared" si="7"/>
        <v>4.5789687249298038E-3</v>
      </c>
      <c r="H189" s="1" t="str">
        <f t="shared" si="6"/>
        <v>Tinggi</v>
      </c>
    </row>
    <row r="190" spans="1:8" x14ac:dyDescent="0.25">
      <c r="A190" s="1">
        <v>1899</v>
      </c>
      <c r="B190" s="1" t="s">
        <v>3</v>
      </c>
      <c r="C190" s="1">
        <v>0</v>
      </c>
      <c r="D190" s="1">
        <v>56.087561999999998</v>
      </c>
      <c r="E190" s="1" t="s">
        <v>8</v>
      </c>
      <c r="F190" s="114"/>
      <c r="G190" s="48">
        <f t="shared" si="7"/>
        <v>7.0306310168471715E-4</v>
      </c>
      <c r="H190" s="1" t="str">
        <f t="shared" si="6"/>
        <v>Rendah</v>
      </c>
    </row>
    <row r="191" spans="1:8" x14ac:dyDescent="0.25">
      <c r="A191" s="1">
        <v>1900</v>
      </c>
      <c r="B191" s="1" t="s">
        <v>3</v>
      </c>
      <c r="C191" s="1">
        <v>0</v>
      </c>
      <c r="D191" s="1">
        <v>373.03602699999999</v>
      </c>
      <c r="E191" s="1" t="s">
        <v>8</v>
      </c>
      <c r="F191" s="114"/>
      <c r="G191" s="48">
        <f t="shared" si="7"/>
        <v>4.6760432586241477E-3</v>
      </c>
      <c r="H191" s="1" t="str">
        <f t="shared" si="6"/>
        <v>Tinggi</v>
      </c>
    </row>
    <row r="192" spans="1:8" x14ac:dyDescent="0.25">
      <c r="A192" s="1">
        <v>1901</v>
      </c>
      <c r="B192" s="1" t="s">
        <v>3</v>
      </c>
      <c r="C192" s="1">
        <v>0</v>
      </c>
      <c r="D192" s="1">
        <v>608.95685600000002</v>
      </c>
      <c r="E192" s="1" t="s">
        <v>8</v>
      </c>
      <c r="F192" s="114"/>
      <c r="G192" s="48">
        <f t="shared" si="7"/>
        <v>7.6333340352988371E-3</v>
      </c>
      <c r="H192" s="1" t="str">
        <f t="shared" si="6"/>
        <v>Tinggi</v>
      </c>
    </row>
    <row r="193" spans="1:8" x14ac:dyDescent="0.25">
      <c r="A193" s="1">
        <v>1902</v>
      </c>
      <c r="B193" s="1" t="s">
        <v>3</v>
      </c>
      <c r="C193" s="1">
        <v>0</v>
      </c>
      <c r="D193" s="1">
        <v>225.07360499999999</v>
      </c>
      <c r="E193" s="1" t="s">
        <v>8</v>
      </c>
      <c r="F193" s="114"/>
      <c r="G193" s="48">
        <f t="shared" si="7"/>
        <v>2.8213197578219012E-3</v>
      </c>
      <c r="H193" s="1" t="str">
        <f t="shared" si="6"/>
        <v>Tinggi</v>
      </c>
    </row>
    <row r="194" spans="1:8" x14ac:dyDescent="0.25">
      <c r="A194" s="1">
        <v>1903</v>
      </c>
      <c r="B194" s="1" t="s">
        <v>3</v>
      </c>
      <c r="C194" s="1">
        <v>0</v>
      </c>
      <c r="D194" s="1">
        <v>78.602063000000001</v>
      </c>
      <c r="E194" s="1" t="s">
        <v>8</v>
      </c>
      <c r="F194" s="114"/>
      <c r="G194" s="48">
        <f t="shared" si="7"/>
        <v>9.8528458433614122E-4</v>
      </c>
      <c r="H194" s="1" t="str">
        <f t="shared" si="6"/>
        <v>Rendah</v>
      </c>
    </row>
    <row r="195" spans="1:8" x14ac:dyDescent="0.25">
      <c r="A195" s="1">
        <v>1904</v>
      </c>
      <c r="B195" s="1" t="s">
        <v>3</v>
      </c>
      <c r="C195" s="1">
        <v>0</v>
      </c>
      <c r="D195" s="1">
        <v>118.067167</v>
      </c>
      <c r="E195" s="1" t="s">
        <v>8</v>
      </c>
      <c r="F195" s="114"/>
      <c r="G195" s="48">
        <f t="shared" si="7"/>
        <v>1.4799835414159646E-3</v>
      </c>
      <c r="H195" s="1" t="str">
        <f t="shared" si="6"/>
        <v>Sedang</v>
      </c>
    </row>
    <row r="196" spans="1:8" x14ac:dyDescent="0.25">
      <c r="A196" s="1">
        <v>1905</v>
      </c>
      <c r="B196" s="1" t="s">
        <v>3</v>
      </c>
      <c r="C196" s="1">
        <v>0</v>
      </c>
      <c r="D196" s="1">
        <v>285.42415</v>
      </c>
      <c r="E196" s="1" t="s">
        <v>8</v>
      </c>
      <c r="F196" s="114"/>
      <c r="G196" s="48">
        <f t="shared" si="7"/>
        <v>3.5778197703569994E-3</v>
      </c>
      <c r="H196" s="1" t="str">
        <f t="shared" si="6"/>
        <v>Tinggi</v>
      </c>
    </row>
    <row r="197" spans="1:8" x14ac:dyDescent="0.25">
      <c r="A197" s="1">
        <v>1906</v>
      </c>
      <c r="B197" s="1" t="s">
        <v>3</v>
      </c>
      <c r="C197" s="1">
        <v>0</v>
      </c>
      <c r="D197" s="1">
        <v>525.89754700000003</v>
      </c>
      <c r="E197" s="1" t="s">
        <v>8</v>
      </c>
      <c r="F197" s="114"/>
      <c r="G197" s="48">
        <f t="shared" si="7"/>
        <v>6.5921774343160851E-3</v>
      </c>
      <c r="H197" s="1" t="str">
        <f t="shared" si="6"/>
        <v>Tinggi</v>
      </c>
    </row>
    <row r="198" spans="1:8" x14ac:dyDescent="0.25">
      <c r="A198" s="1">
        <v>1907</v>
      </c>
      <c r="B198" s="1" t="s">
        <v>3</v>
      </c>
      <c r="C198" s="1">
        <v>0</v>
      </c>
      <c r="D198" s="1">
        <v>695.56153200000006</v>
      </c>
      <c r="E198" s="1" t="s">
        <v>8</v>
      </c>
      <c r="F198" s="114"/>
      <c r="G198" s="48">
        <f t="shared" si="7"/>
        <v>8.7189321600481349E-3</v>
      </c>
      <c r="H198" s="1" t="str">
        <f t="shared" si="6"/>
        <v>Tinggi</v>
      </c>
    </row>
    <row r="199" spans="1:8" x14ac:dyDescent="0.25">
      <c r="A199" s="1">
        <v>1908</v>
      </c>
      <c r="B199" s="1" t="s">
        <v>3</v>
      </c>
      <c r="C199" s="1">
        <v>0</v>
      </c>
      <c r="D199" s="1">
        <v>518.61102800000003</v>
      </c>
      <c r="E199" s="1" t="s">
        <v>8</v>
      </c>
      <c r="F199" s="114"/>
      <c r="G199" s="48">
        <f t="shared" si="7"/>
        <v>6.5008402025671886E-3</v>
      </c>
      <c r="H199" s="1" t="str">
        <f t="shared" si="6"/>
        <v>Tinggi</v>
      </c>
    </row>
    <row r="200" spans="1:8" x14ac:dyDescent="0.25">
      <c r="A200" s="1">
        <v>1909</v>
      </c>
      <c r="B200" s="1" t="s">
        <v>3</v>
      </c>
      <c r="C200" s="1">
        <v>0</v>
      </c>
      <c r="D200" s="1">
        <v>153.10666800000001</v>
      </c>
      <c r="E200" s="1" t="s">
        <v>8</v>
      </c>
      <c r="F200" s="114"/>
      <c r="G200" s="48">
        <f t="shared" si="7"/>
        <v>1.919207129963899E-3</v>
      </c>
      <c r="H200" s="1" t="str">
        <f t="shared" ref="H200:H263" si="8">IF(G200&gt;0.0022,"Tinggi",IF(AND(G200&gt;0.0011,G200&lt;0.0021),"Sedang",IF(AND(G200&gt;0,G200&lt;0.001),"Rendah","Rendah")))</f>
        <v>Sedang</v>
      </c>
    </row>
    <row r="201" spans="1:8" x14ac:dyDescent="0.25">
      <c r="A201" s="1">
        <v>1910</v>
      </c>
      <c r="B201" s="1" t="s">
        <v>3</v>
      </c>
      <c r="C201" s="1">
        <v>0</v>
      </c>
      <c r="D201" s="1">
        <v>281.17508900000001</v>
      </c>
      <c r="E201" s="1" t="s">
        <v>8</v>
      </c>
      <c r="F201" s="114"/>
      <c r="G201" s="48">
        <f t="shared" si="7"/>
        <v>3.5245573731448056E-3</v>
      </c>
      <c r="H201" s="1" t="str">
        <f t="shared" si="8"/>
        <v>Tinggi</v>
      </c>
    </row>
    <row r="202" spans="1:8" x14ac:dyDescent="0.25">
      <c r="A202" s="1">
        <v>1911</v>
      </c>
      <c r="B202" s="1" t="s">
        <v>3</v>
      </c>
      <c r="C202" s="1">
        <v>0</v>
      </c>
      <c r="D202" s="1">
        <v>724.97624800000006</v>
      </c>
      <c r="E202" s="1" t="s">
        <v>8</v>
      </c>
      <c r="F202" s="114"/>
      <c r="G202" s="48">
        <f t="shared" si="7"/>
        <v>9.0876485158443657E-3</v>
      </c>
      <c r="H202" s="1" t="str">
        <f t="shared" si="8"/>
        <v>Tinggi</v>
      </c>
    </row>
    <row r="203" spans="1:8" x14ac:dyDescent="0.25">
      <c r="A203" s="1">
        <v>1912</v>
      </c>
      <c r="B203" s="1" t="s">
        <v>3</v>
      </c>
      <c r="C203" s="1">
        <v>0</v>
      </c>
      <c r="D203" s="1">
        <v>661.09738200000004</v>
      </c>
      <c r="E203" s="1" t="s">
        <v>8</v>
      </c>
      <c r="F203" s="114"/>
      <c r="G203" s="48">
        <f t="shared" si="7"/>
        <v>8.2869206528279182E-3</v>
      </c>
      <c r="H203" s="1" t="str">
        <f t="shared" si="8"/>
        <v>Tinggi</v>
      </c>
    </row>
    <row r="204" spans="1:8" x14ac:dyDescent="0.25">
      <c r="A204" s="1">
        <v>1913</v>
      </c>
      <c r="B204" s="1" t="s">
        <v>3</v>
      </c>
      <c r="C204" s="1">
        <v>0</v>
      </c>
      <c r="D204" s="1">
        <v>177.067936</v>
      </c>
      <c r="E204" s="1" t="s">
        <v>8</v>
      </c>
      <c r="F204" s="114"/>
      <c r="G204" s="48">
        <f t="shared" si="7"/>
        <v>2.2195639791415967E-3</v>
      </c>
      <c r="H204" s="1" t="str">
        <f t="shared" si="8"/>
        <v>Tinggi</v>
      </c>
    </row>
    <row r="205" spans="1:8" x14ac:dyDescent="0.25">
      <c r="A205" s="1">
        <v>1914</v>
      </c>
      <c r="B205" s="1" t="s">
        <v>3</v>
      </c>
      <c r="C205" s="1">
        <v>0</v>
      </c>
      <c r="D205" s="1">
        <v>503.17352199999999</v>
      </c>
      <c r="E205" s="1" t="s">
        <v>8</v>
      </c>
      <c r="F205" s="114"/>
      <c r="G205" s="48">
        <f t="shared" si="7"/>
        <v>6.307329547733654E-3</v>
      </c>
      <c r="H205" s="1" t="str">
        <f t="shared" si="8"/>
        <v>Tinggi</v>
      </c>
    </row>
    <row r="206" spans="1:8" x14ac:dyDescent="0.25">
      <c r="A206" s="1">
        <v>1915</v>
      </c>
      <c r="B206" s="1" t="s">
        <v>3</v>
      </c>
      <c r="C206" s="1">
        <v>0</v>
      </c>
      <c r="D206" s="1">
        <v>18.446217000000001</v>
      </c>
      <c r="E206" s="1" t="s">
        <v>8</v>
      </c>
      <c r="F206" s="114"/>
      <c r="G206" s="48">
        <f t="shared" si="7"/>
        <v>2.3122514290012034E-4</v>
      </c>
      <c r="H206" s="1" t="str">
        <f t="shared" si="8"/>
        <v>Rendah</v>
      </c>
    </row>
    <row r="207" spans="1:8" x14ac:dyDescent="0.25">
      <c r="A207" s="1">
        <v>1916</v>
      </c>
      <c r="B207" s="1" t="s">
        <v>3</v>
      </c>
      <c r="C207" s="1">
        <v>0</v>
      </c>
      <c r="D207" s="1">
        <v>312.13966399999998</v>
      </c>
      <c r="E207" s="1" t="s">
        <v>8</v>
      </c>
      <c r="F207" s="114"/>
      <c r="G207" s="48">
        <f t="shared" si="7"/>
        <v>3.9127013638186924E-3</v>
      </c>
      <c r="H207" s="1" t="str">
        <f t="shared" si="8"/>
        <v>Tinggi</v>
      </c>
    </row>
    <row r="208" spans="1:8" x14ac:dyDescent="0.25">
      <c r="A208" s="1">
        <v>1917</v>
      </c>
      <c r="B208" s="1" t="s">
        <v>3</v>
      </c>
      <c r="C208" s="1">
        <v>0</v>
      </c>
      <c r="D208" s="1">
        <v>136.89622299999999</v>
      </c>
      <c r="E208" s="1" t="s">
        <v>8</v>
      </c>
      <c r="F208" s="114"/>
      <c r="G208" s="48">
        <f t="shared" si="7"/>
        <v>1.7160076088046528E-3</v>
      </c>
      <c r="H208" s="1" t="str">
        <f t="shared" si="8"/>
        <v>Sedang</v>
      </c>
    </row>
    <row r="209" spans="1:8" x14ac:dyDescent="0.25">
      <c r="A209" s="1">
        <v>1918</v>
      </c>
      <c r="B209" s="1" t="s">
        <v>3</v>
      </c>
      <c r="C209" s="1">
        <v>0</v>
      </c>
      <c r="D209" s="1">
        <v>151.22529299999999</v>
      </c>
      <c r="E209" s="1" t="s">
        <v>8</v>
      </c>
      <c r="F209" s="114"/>
      <c r="G209" s="48">
        <f t="shared" si="7"/>
        <v>1.8956239094464499E-3</v>
      </c>
      <c r="H209" s="1" t="str">
        <f t="shared" si="8"/>
        <v>Sedang</v>
      </c>
    </row>
    <row r="210" spans="1:8" x14ac:dyDescent="0.25">
      <c r="A210" s="1">
        <v>1919</v>
      </c>
      <c r="B210" s="1" t="s">
        <v>3</v>
      </c>
      <c r="C210" s="1">
        <v>0</v>
      </c>
      <c r="D210" s="1">
        <v>128.804126</v>
      </c>
      <c r="E210" s="1" t="s">
        <v>8</v>
      </c>
      <c r="F210" s="114"/>
      <c r="G210" s="48">
        <f t="shared" si="7"/>
        <v>1.6145723776574408E-3</v>
      </c>
      <c r="H210" s="1" t="str">
        <f t="shared" si="8"/>
        <v>Sedang</v>
      </c>
    </row>
    <row r="211" spans="1:8" x14ac:dyDescent="0.25">
      <c r="A211" s="1">
        <v>1920</v>
      </c>
      <c r="B211" s="1" t="s">
        <v>3</v>
      </c>
      <c r="C211" s="1">
        <v>0</v>
      </c>
      <c r="D211" s="1">
        <v>237.99164500000001</v>
      </c>
      <c r="E211" s="1" t="s">
        <v>8</v>
      </c>
      <c r="F211" s="114"/>
      <c r="G211" s="48">
        <f t="shared" si="7"/>
        <v>2.9832486587444847E-3</v>
      </c>
      <c r="H211" s="1" t="str">
        <f t="shared" si="8"/>
        <v>Tinggi</v>
      </c>
    </row>
    <row r="212" spans="1:8" x14ac:dyDescent="0.25">
      <c r="A212" s="1">
        <v>1921</v>
      </c>
      <c r="B212" s="1" t="s">
        <v>3</v>
      </c>
      <c r="C212" s="1">
        <v>0</v>
      </c>
      <c r="D212" s="1">
        <v>293.14434699999998</v>
      </c>
      <c r="E212" s="1" t="s">
        <v>8</v>
      </c>
      <c r="F212" s="114"/>
      <c r="G212" s="48">
        <f t="shared" si="7"/>
        <v>3.6745931984556758E-3</v>
      </c>
      <c r="H212" s="1" t="str">
        <f t="shared" si="8"/>
        <v>Tinggi</v>
      </c>
    </row>
    <row r="213" spans="1:8" x14ac:dyDescent="0.25">
      <c r="A213" s="1">
        <v>1922</v>
      </c>
      <c r="B213" s="1" t="s">
        <v>3</v>
      </c>
      <c r="C213" s="1">
        <v>0</v>
      </c>
      <c r="D213" s="1">
        <v>593.38541299999997</v>
      </c>
      <c r="E213" s="1" t="s">
        <v>8</v>
      </c>
      <c r="F213" s="114"/>
      <c r="G213" s="48">
        <f t="shared" si="7"/>
        <v>7.4381444670076208E-3</v>
      </c>
      <c r="H213" s="1" t="str">
        <f t="shared" si="8"/>
        <v>Tinggi</v>
      </c>
    </row>
    <row r="214" spans="1:8" x14ac:dyDescent="0.25">
      <c r="A214" s="1">
        <v>1923</v>
      </c>
      <c r="B214" s="1" t="s">
        <v>3</v>
      </c>
      <c r="C214" s="1">
        <v>0</v>
      </c>
      <c r="D214" s="1">
        <v>280.05785900000001</v>
      </c>
      <c r="E214" s="1" t="s">
        <v>8</v>
      </c>
      <c r="F214" s="114"/>
      <c r="G214" s="48">
        <f t="shared" si="7"/>
        <v>3.5105527852988369E-3</v>
      </c>
      <c r="H214" s="1" t="str">
        <f t="shared" si="8"/>
        <v>Tinggi</v>
      </c>
    </row>
    <row r="215" spans="1:8" x14ac:dyDescent="0.25">
      <c r="A215" s="1">
        <v>1924</v>
      </c>
      <c r="B215" s="1" t="s">
        <v>3</v>
      </c>
      <c r="C215" s="1">
        <v>0</v>
      </c>
      <c r="D215" s="1">
        <v>639.49439400000006</v>
      </c>
      <c r="E215" s="1" t="s">
        <v>8</v>
      </c>
      <c r="F215" s="114"/>
      <c r="G215" s="48">
        <f t="shared" si="7"/>
        <v>8.0161250752105902E-3</v>
      </c>
      <c r="H215" s="1" t="str">
        <f t="shared" si="8"/>
        <v>Tinggi</v>
      </c>
    </row>
    <row r="216" spans="1:8" x14ac:dyDescent="0.25">
      <c r="A216" s="1">
        <v>1925</v>
      </c>
      <c r="B216" s="1" t="s">
        <v>3</v>
      </c>
      <c r="C216" s="1">
        <v>0</v>
      </c>
      <c r="D216" s="1">
        <v>580.31423800000005</v>
      </c>
      <c r="E216" s="1" t="s">
        <v>8</v>
      </c>
      <c r="F216" s="114"/>
      <c r="G216" s="48">
        <f t="shared" si="7"/>
        <v>7.2742960038106701E-3</v>
      </c>
      <c r="H216" s="1" t="str">
        <f t="shared" si="8"/>
        <v>Tinggi</v>
      </c>
    </row>
    <row r="217" spans="1:8" x14ac:dyDescent="0.25">
      <c r="A217" s="1">
        <v>1926</v>
      </c>
      <c r="B217" s="1" t="s">
        <v>3</v>
      </c>
      <c r="C217" s="1">
        <v>0</v>
      </c>
      <c r="D217" s="1">
        <v>169.23616999999999</v>
      </c>
      <c r="E217" s="1" t="s">
        <v>8</v>
      </c>
      <c r="F217" s="114"/>
      <c r="G217" s="48">
        <f t="shared" si="7"/>
        <v>2.1213920226634576E-3</v>
      </c>
      <c r="H217" s="1" t="str">
        <f t="shared" si="8"/>
        <v>Rendah</v>
      </c>
    </row>
    <row r="218" spans="1:8" x14ac:dyDescent="0.25">
      <c r="A218" s="1">
        <v>1927</v>
      </c>
      <c r="B218" s="1" t="s">
        <v>3</v>
      </c>
      <c r="C218" s="1">
        <v>0</v>
      </c>
      <c r="D218" s="1">
        <v>400.59706399999999</v>
      </c>
      <c r="E218" s="1" t="s">
        <v>8</v>
      </c>
      <c r="F218" s="114"/>
      <c r="G218" s="48">
        <f t="shared" si="7"/>
        <v>5.0215235659847573E-3</v>
      </c>
      <c r="H218" s="1" t="str">
        <f t="shared" si="8"/>
        <v>Tinggi</v>
      </c>
    </row>
    <row r="219" spans="1:8" x14ac:dyDescent="0.25">
      <c r="A219" s="1">
        <v>1928</v>
      </c>
      <c r="B219" s="1" t="s">
        <v>3</v>
      </c>
      <c r="C219" s="1">
        <v>0</v>
      </c>
      <c r="D219" s="1">
        <v>629.07683199999997</v>
      </c>
      <c r="E219" s="1" t="s">
        <v>8</v>
      </c>
      <c r="F219" s="114"/>
      <c r="G219" s="48">
        <f t="shared" si="7"/>
        <v>7.885539911752908E-3</v>
      </c>
      <c r="H219" s="1" t="str">
        <f t="shared" si="8"/>
        <v>Tinggi</v>
      </c>
    </row>
    <row r="220" spans="1:8" x14ac:dyDescent="0.25">
      <c r="A220" s="1">
        <v>1929</v>
      </c>
      <c r="B220" s="1" t="s">
        <v>3</v>
      </c>
      <c r="C220" s="1">
        <v>0</v>
      </c>
      <c r="D220" s="1">
        <v>816.86466299999995</v>
      </c>
      <c r="E220" s="1" t="s">
        <v>8</v>
      </c>
      <c r="F220" s="114"/>
      <c r="G220" s="48">
        <f t="shared" si="7"/>
        <v>1.0239478828219012E-2</v>
      </c>
      <c r="H220" s="1" t="str">
        <f t="shared" si="8"/>
        <v>Tinggi</v>
      </c>
    </row>
    <row r="221" spans="1:8" x14ac:dyDescent="0.25">
      <c r="A221" s="1">
        <v>1930</v>
      </c>
      <c r="B221" s="1" t="s">
        <v>3</v>
      </c>
      <c r="C221" s="1">
        <v>0</v>
      </c>
      <c r="D221" s="1">
        <v>1215.45417</v>
      </c>
      <c r="E221" s="1" t="s">
        <v>8</v>
      </c>
      <c r="F221" s="114"/>
      <c r="G221" s="48">
        <f t="shared" si="7"/>
        <v>1.5235837469915765E-2</v>
      </c>
      <c r="H221" s="1" t="str">
        <f t="shared" si="8"/>
        <v>Tinggi</v>
      </c>
    </row>
    <row r="222" spans="1:8" x14ac:dyDescent="0.25">
      <c r="A222" s="1">
        <v>1931</v>
      </c>
      <c r="B222" s="1" t="s">
        <v>3</v>
      </c>
      <c r="C222" s="1">
        <v>0</v>
      </c>
      <c r="D222" s="1">
        <v>210.05323899999999</v>
      </c>
      <c r="E222" s="1" t="s">
        <v>8</v>
      </c>
      <c r="F222" s="114"/>
      <c r="G222" s="48">
        <f t="shared" si="7"/>
        <v>2.6330379938828718E-3</v>
      </c>
      <c r="H222" s="1" t="str">
        <f t="shared" si="8"/>
        <v>Tinggi</v>
      </c>
    </row>
    <row r="223" spans="1:8" x14ac:dyDescent="0.25">
      <c r="A223" s="1">
        <v>1932</v>
      </c>
      <c r="B223" s="1" t="s">
        <v>3</v>
      </c>
      <c r="C223" s="1">
        <v>0</v>
      </c>
      <c r="D223" s="1">
        <v>360.18252200000001</v>
      </c>
      <c r="E223" s="1" t="s">
        <v>8</v>
      </c>
      <c r="F223" s="114"/>
      <c r="G223" s="48">
        <f t="shared" si="7"/>
        <v>4.5149233102687522E-3</v>
      </c>
      <c r="H223" s="1" t="str">
        <f t="shared" si="8"/>
        <v>Tinggi</v>
      </c>
    </row>
    <row r="224" spans="1:8" x14ac:dyDescent="0.25">
      <c r="A224" s="1">
        <v>1933</v>
      </c>
      <c r="B224" s="1" t="s">
        <v>3</v>
      </c>
      <c r="C224" s="1">
        <v>0</v>
      </c>
      <c r="D224" s="1">
        <v>271.04476399999999</v>
      </c>
      <c r="E224" s="1" t="s">
        <v>8</v>
      </c>
      <c r="F224" s="114"/>
      <c r="G224" s="48">
        <f t="shared" si="7"/>
        <v>3.397572753710389E-3</v>
      </c>
      <c r="H224" s="1" t="str">
        <f t="shared" si="8"/>
        <v>Tinggi</v>
      </c>
    </row>
    <row r="225" spans="1:8" x14ac:dyDescent="0.25">
      <c r="A225" s="1">
        <v>1934</v>
      </c>
      <c r="B225" s="1" t="s">
        <v>3</v>
      </c>
      <c r="C225" s="1">
        <v>0</v>
      </c>
      <c r="D225" s="1">
        <v>395.11920300000003</v>
      </c>
      <c r="E225" s="1" t="s">
        <v>8</v>
      </c>
      <c r="F225" s="114"/>
      <c r="G225" s="48">
        <f t="shared" si="7"/>
        <v>4.9528580400120337E-3</v>
      </c>
      <c r="H225" s="1" t="str">
        <f t="shared" si="8"/>
        <v>Tinggi</v>
      </c>
    </row>
    <row r="226" spans="1:8" x14ac:dyDescent="0.25">
      <c r="A226" s="1">
        <v>1935</v>
      </c>
      <c r="B226" s="1" t="s">
        <v>3</v>
      </c>
      <c r="C226" s="1">
        <v>0</v>
      </c>
      <c r="D226" s="1">
        <v>111.15639899999999</v>
      </c>
      <c r="E226" s="1" t="s">
        <v>8</v>
      </c>
      <c r="F226" s="114"/>
      <c r="G226" s="48">
        <f t="shared" si="7"/>
        <v>1.3933563853790612E-3</v>
      </c>
      <c r="H226" s="1" t="str">
        <f t="shared" si="8"/>
        <v>Sedang</v>
      </c>
    </row>
    <row r="227" spans="1:8" x14ac:dyDescent="0.25">
      <c r="A227" s="1">
        <v>1936</v>
      </c>
      <c r="B227" s="1" t="s">
        <v>3</v>
      </c>
      <c r="C227" s="1">
        <v>0</v>
      </c>
      <c r="D227" s="1">
        <v>45.511754000000003</v>
      </c>
      <c r="E227" s="1" t="s">
        <v>8</v>
      </c>
      <c r="F227" s="114"/>
      <c r="G227" s="48">
        <f t="shared" si="7"/>
        <v>5.7049430906538315E-4</v>
      </c>
      <c r="H227" s="1" t="str">
        <f t="shared" si="8"/>
        <v>Rendah</v>
      </c>
    </row>
    <row r="228" spans="1:8" x14ac:dyDescent="0.25">
      <c r="A228" s="1">
        <v>1937</v>
      </c>
      <c r="B228" s="1" t="s">
        <v>3</v>
      </c>
      <c r="C228" s="1">
        <v>0</v>
      </c>
      <c r="D228" s="1">
        <v>121.803664</v>
      </c>
      <c r="E228" s="1" t="s">
        <v>8</v>
      </c>
      <c r="F228" s="114"/>
      <c r="G228" s="48">
        <f t="shared" si="7"/>
        <v>1.5268208985158443E-3</v>
      </c>
      <c r="H228" s="1" t="str">
        <f t="shared" si="8"/>
        <v>Sedang</v>
      </c>
    </row>
    <row r="229" spans="1:8" x14ac:dyDescent="0.25">
      <c r="A229" s="1">
        <v>1938</v>
      </c>
      <c r="B229" s="1" t="s">
        <v>3</v>
      </c>
      <c r="C229" s="1">
        <v>0</v>
      </c>
      <c r="D229" s="1">
        <v>254.27953199999999</v>
      </c>
      <c r="E229" s="1" t="s">
        <v>8</v>
      </c>
      <c r="F229" s="114"/>
      <c r="G229" s="48">
        <f t="shared" si="7"/>
        <v>3.1874189229843561E-3</v>
      </c>
      <c r="H229" s="1" t="str">
        <f t="shared" si="8"/>
        <v>Tinggi</v>
      </c>
    </row>
    <row r="230" spans="1:8" x14ac:dyDescent="0.25">
      <c r="A230" s="1">
        <v>1939</v>
      </c>
      <c r="B230" s="1" t="s">
        <v>3</v>
      </c>
      <c r="C230" s="1">
        <v>0</v>
      </c>
      <c r="D230" s="1">
        <v>312.40874400000001</v>
      </c>
      <c r="E230" s="1" t="s">
        <v>8</v>
      </c>
      <c r="F230" s="114"/>
      <c r="G230" s="48">
        <f t="shared" si="7"/>
        <v>3.9160743080625757E-3</v>
      </c>
      <c r="H230" s="1" t="str">
        <f t="shared" si="8"/>
        <v>Tinggi</v>
      </c>
    </row>
    <row r="231" spans="1:8" x14ac:dyDescent="0.25">
      <c r="A231" s="1">
        <v>1940</v>
      </c>
      <c r="B231" s="1" t="s">
        <v>3</v>
      </c>
      <c r="C231" s="1">
        <v>0</v>
      </c>
      <c r="D231" s="1">
        <v>315.42401799999999</v>
      </c>
      <c r="E231" s="1" t="s">
        <v>8</v>
      </c>
      <c r="F231" s="114"/>
      <c r="G231" s="48">
        <f t="shared" si="7"/>
        <v>3.9538710639791417E-3</v>
      </c>
      <c r="H231" s="1" t="str">
        <f t="shared" si="8"/>
        <v>Tinggi</v>
      </c>
    </row>
    <row r="232" spans="1:8" x14ac:dyDescent="0.25">
      <c r="A232" s="1">
        <v>1941</v>
      </c>
      <c r="B232" s="1" t="s">
        <v>3</v>
      </c>
      <c r="C232" s="1">
        <v>0</v>
      </c>
      <c r="D232" s="1">
        <v>170.49187699999999</v>
      </c>
      <c r="E232" s="1" t="s">
        <v>8</v>
      </c>
      <c r="F232" s="114"/>
      <c r="G232" s="48">
        <f t="shared" si="7"/>
        <v>2.1371324333132771E-3</v>
      </c>
      <c r="H232" s="1" t="str">
        <f t="shared" si="8"/>
        <v>Rendah</v>
      </c>
    </row>
    <row r="233" spans="1:8" x14ac:dyDescent="0.25">
      <c r="A233" s="1">
        <v>1942</v>
      </c>
      <c r="B233" s="1" t="s">
        <v>3</v>
      </c>
      <c r="C233" s="1">
        <v>0</v>
      </c>
      <c r="D233" s="1">
        <v>391.57084400000002</v>
      </c>
      <c r="E233" s="1" t="s">
        <v>8</v>
      </c>
      <c r="F233" s="114"/>
      <c r="G233" s="48">
        <f t="shared" si="7"/>
        <v>4.9083790112314481E-3</v>
      </c>
      <c r="H233" s="1" t="str">
        <f t="shared" si="8"/>
        <v>Tinggi</v>
      </c>
    </row>
    <row r="234" spans="1:8" x14ac:dyDescent="0.25">
      <c r="A234" s="1">
        <v>1943</v>
      </c>
      <c r="B234" s="1" t="s">
        <v>3</v>
      </c>
      <c r="C234" s="1">
        <v>0</v>
      </c>
      <c r="D234" s="1">
        <v>59.319989999999997</v>
      </c>
      <c r="E234" s="1" t="s">
        <v>8</v>
      </c>
      <c r="F234" s="114"/>
      <c r="G234" s="48">
        <f t="shared" si="7"/>
        <v>7.435819043321299E-4</v>
      </c>
      <c r="H234" s="1" t="str">
        <f t="shared" si="8"/>
        <v>Rendah</v>
      </c>
    </row>
    <row r="235" spans="1:8" x14ac:dyDescent="0.25">
      <c r="A235" s="1">
        <v>1948</v>
      </c>
      <c r="B235" s="1" t="s">
        <v>3</v>
      </c>
      <c r="C235" s="1">
        <v>0</v>
      </c>
      <c r="D235" s="1">
        <v>393.43471699999998</v>
      </c>
      <c r="E235" s="1" t="s">
        <v>8</v>
      </c>
      <c r="F235" s="114"/>
      <c r="G235" s="48">
        <f t="shared" si="7"/>
        <v>4.931742842458885E-3</v>
      </c>
      <c r="H235" s="1" t="str">
        <f t="shared" si="8"/>
        <v>Tinggi</v>
      </c>
    </row>
    <row r="236" spans="1:8" x14ac:dyDescent="0.25">
      <c r="A236" s="1">
        <v>1949</v>
      </c>
      <c r="B236" s="1" t="s">
        <v>3</v>
      </c>
      <c r="C236" s="1">
        <v>0</v>
      </c>
      <c r="D236" s="1">
        <v>880.84293600000001</v>
      </c>
      <c r="E236" s="1" t="s">
        <v>8</v>
      </c>
      <c r="F236" s="114"/>
      <c r="G236" s="48">
        <f t="shared" si="7"/>
        <v>1.1041452767749699E-2</v>
      </c>
      <c r="H236" s="1" t="str">
        <f t="shared" si="8"/>
        <v>Tinggi</v>
      </c>
    </row>
    <row r="237" spans="1:8" x14ac:dyDescent="0.25">
      <c r="A237" s="1">
        <v>1950</v>
      </c>
      <c r="B237" s="1" t="s">
        <v>3</v>
      </c>
      <c r="C237" s="1">
        <v>0</v>
      </c>
      <c r="D237" s="1">
        <v>275.25816700000001</v>
      </c>
      <c r="E237" s="1" t="s">
        <v>8</v>
      </c>
      <c r="F237" s="114"/>
      <c r="G237" s="48">
        <f t="shared" ref="G237:G247" si="9">D237/F$172</f>
        <v>3.4503881743882872E-3</v>
      </c>
      <c r="H237" s="1" t="str">
        <f t="shared" si="8"/>
        <v>Tinggi</v>
      </c>
    </row>
    <row r="238" spans="1:8" x14ac:dyDescent="0.25">
      <c r="A238" s="1">
        <v>1951</v>
      </c>
      <c r="B238" s="1" t="s">
        <v>3</v>
      </c>
      <c r="C238" s="1">
        <v>0</v>
      </c>
      <c r="D238" s="1">
        <v>102.09823799999999</v>
      </c>
      <c r="E238" s="1" t="s">
        <v>8</v>
      </c>
      <c r="F238" s="114"/>
      <c r="G238" s="48">
        <f t="shared" si="9"/>
        <v>1.2798114470517449E-3</v>
      </c>
      <c r="H238" s="1" t="str">
        <f t="shared" si="8"/>
        <v>Sedang</v>
      </c>
    </row>
    <row r="239" spans="1:8" x14ac:dyDescent="0.25">
      <c r="A239" s="1">
        <v>1952</v>
      </c>
      <c r="B239" s="1" t="s">
        <v>3</v>
      </c>
      <c r="C239" s="1">
        <v>0</v>
      </c>
      <c r="D239" s="1">
        <v>707.46739300000002</v>
      </c>
      <c r="E239" s="1" t="s">
        <v>8</v>
      </c>
      <c r="F239" s="114"/>
      <c r="G239" s="48">
        <f t="shared" si="9"/>
        <v>8.8681732977336537E-3</v>
      </c>
      <c r="H239" s="1" t="str">
        <f t="shared" si="8"/>
        <v>Tinggi</v>
      </c>
    </row>
    <row r="240" spans="1:8" x14ac:dyDescent="0.25">
      <c r="A240" s="1">
        <v>1953</v>
      </c>
      <c r="B240" s="1" t="s">
        <v>3</v>
      </c>
      <c r="C240" s="1">
        <v>0</v>
      </c>
      <c r="D240" s="1">
        <v>418.80754100000001</v>
      </c>
      <c r="E240" s="1" t="s">
        <v>8</v>
      </c>
      <c r="F240" s="114"/>
      <c r="G240" s="48">
        <f t="shared" si="9"/>
        <v>5.2497936848174892E-3</v>
      </c>
      <c r="H240" s="1" t="str">
        <f t="shared" si="8"/>
        <v>Tinggi</v>
      </c>
    </row>
    <row r="241" spans="1:8" x14ac:dyDescent="0.25">
      <c r="A241" s="1">
        <v>1954</v>
      </c>
      <c r="B241" s="1" t="s">
        <v>3</v>
      </c>
      <c r="C241" s="1">
        <v>0</v>
      </c>
      <c r="D241" s="1">
        <v>107.510296</v>
      </c>
      <c r="E241" s="1" t="s">
        <v>8</v>
      </c>
      <c r="F241" s="114"/>
      <c r="G241" s="48">
        <f t="shared" si="9"/>
        <v>1.3476521259526675E-3</v>
      </c>
      <c r="H241" s="1" t="str">
        <f t="shared" si="8"/>
        <v>Sedang</v>
      </c>
    </row>
    <row r="242" spans="1:8" x14ac:dyDescent="0.25">
      <c r="A242" s="1">
        <v>1955</v>
      </c>
      <c r="B242" s="1" t="s">
        <v>3</v>
      </c>
      <c r="C242" s="1">
        <v>0</v>
      </c>
      <c r="D242" s="1">
        <v>672.79620499999999</v>
      </c>
      <c r="E242" s="1" t="s">
        <v>8</v>
      </c>
      <c r="F242" s="114"/>
      <c r="G242" s="48">
        <f t="shared" si="9"/>
        <v>8.4335665488367434E-3</v>
      </c>
      <c r="H242" s="1" t="str">
        <f t="shared" si="8"/>
        <v>Tinggi</v>
      </c>
    </row>
    <row r="243" spans="1:8" x14ac:dyDescent="0.25">
      <c r="A243" s="1">
        <v>1956</v>
      </c>
      <c r="B243" s="1" t="s">
        <v>3</v>
      </c>
      <c r="C243" s="1">
        <v>0</v>
      </c>
      <c r="D243" s="1">
        <v>569.78948100000002</v>
      </c>
      <c r="E243" s="1" t="s">
        <v>8</v>
      </c>
      <c r="F243" s="114"/>
      <c r="G243" s="48">
        <f t="shared" si="9"/>
        <v>7.1423671404933818E-3</v>
      </c>
      <c r="H243" s="1" t="str">
        <f t="shared" si="8"/>
        <v>Tinggi</v>
      </c>
    </row>
    <row r="244" spans="1:8" x14ac:dyDescent="0.25">
      <c r="A244" s="1">
        <v>1957</v>
      </c>
      <c r="B244" s="1" t="s">
        <v>3</v>
      </c>
      <c r="C244" s="1">
        <v>0</v>
      </c>
      <c r="D244" s="1">
        <v>292.68266699999998</v>
      </c>
      <c r="E244" s="1" t="s">
        <v>8</v>
      </c>
      <c r="F244" s="114"/>
      <c r="G244" s="48">
        <f t="shared" si="9"/>
        <v>3.6688059942839948E-3</v>
      </c>
      <c r="H244" s="1" t="str">
        <f t="shared" si="8"/>
        <v>Tinggi</v>
      </c>
    </row>
    <row r="245" spans="1:8" x14ac:dyDescent="0.25">
      <c r="A245" s="1">
        <v>1972</v>
      </c>
      <c r="B245" s="1" t="s">
        <v>3</v>
      </c>
      <c r="C245" s="1">
        <v>0</v>
      </c>
      <c r="D245" s="1">
        <v>280.29919999999998</v>
      </c>
      <c r="E245" s="1" t="s">
        <v>8</v>
      </c>
      <c r="F245" s="114"/>
      <c r="G245" s="48">
        <f t="shared" si="9"/>
        <v>3.5135780184516645E-3</v>
      </c>
      <c r="H245" s="1" t="str">
        <f t="shared" si="8"/>
        <v>Tinggi</v>
      </c>
    </row>
    <row r="246" spans="1:8" x14ac:dyDescent="0.25">
      <c r="A246" s="1">
        <v>1973</v>
      </c>
      <c r="B246" s="1" t="s">
        <v>3</v>
      </c>
      <c r="C246" s="1">
        <v>0</v>
      </c>
      <c r="D246" s="1">
        <v>79.977479000000002</v>
      </c>
      <c r="E246" s="1" t="s">
        <v>8</v>
      </c>
      <c r="F246" s="114"/>
      <c r="G246" s="48">
        <f t="shared" si="9"/>
        <v>1.0025255590653832E-3</v>
      </c>
      <c r="H246" s="1" t="str">
        <f t="shared" si="8"/>
        <v>Rendah</v>
      </c>
    </row>
    <row r="247" spans="1:8" x14ac:dyDescent="0.25">
      <c r="A247" s="1">
        <v>1974</v>
      </c>
      <c r="B247" s="1" t="s">
        <v>3</v>
      </c>
      <c r="C247" s="1">
        <v>0</v>
      </c>
      <c r="D247" s="1">
        <v>626.84377199999994</v>
      </c>
      <c r="E247" s="1" t="s">
        <v>8</v>
      </c>
      <c r="F247" s="114"/>
      <c r="G247" s="48">
        <f t="shared" si="9"/>
        <v>7.8575482851985547E-3</v>
      </c>
      <c r="H247" s="1" t="str">
        <f t="shared" si="8"/>
        <v>Tinggi</v>
      </c>
    </row>
    <row r="248" spans="1:8" x14ac:dyDescent="0.25">
      <c r="A248" s="1">
        <v>1978</v>
      </c>
      <c r="B248" s="1" t="s">
        <v>3</v>
      </c>
      <c r="C248" s="1">
        <v>0</v>
      </c>
      <c r="D248" s="1">
        <v>57.161141999999998</v>
      </c>
      <c r="E248" s="1" t="s">
        <v>8</v>
      </c>
      <c r="F248" s="93">
        <v>30082</v>
      </c>
      <c r="G248" s="48">
        <f>D248/F$248</f>
        <v>1.9001775812778406E-3</v>
      </c>
      <c r="H248" s="1" t="str">
        <f t="shared" si="8"/>
        <v>Sedang</v>
      </c>
    </row>
    <row r="249" spans="1:8" x14ac:dyDescent="0.25">
      <c r="A249" s="1">
        <v>1979</v>
      </c>
      <c r="B249" s="1" t="s">
        <v>3</v>
      </c>
      <c r="C249" s="1">
        <v>0</v>
      </c>
      <c r="D249" s="1">
        <v>77.295075999999995</v>
      </c>
      <c r="E249" s="1" t="s">
        <v>8</v>
      </c>
      <c r="F249" s="93"/>
      <c r="G249" s="48">
        <f t="shared" ref="G249:G287" si="10">D249/F$248</f>
        <v>2.5694792899408282E-3</v>
      </c>
      <c r="H249" s="1" t="str">
        <f t="shared" si="8"/>
        <v>Tinggi</v>
      </c>
    </row>
    <row r="250" spans="1:8" x14ac:dyDescent="0.25">
      <c r="A250" s="1">
        <v>1980</v>
      </c>
      <c r="B250" s="1" t="s">
        <v>3</v>
      </c>
      <c r="C250" s="1">
        <v>0</v>
      </c>
      <c r="D250" s="1">
        <v>371.85579200000001</v>
      </c>
      <c r="E250" s="1" t="s">
        <v>8</v>
      </c>
      <c r="F250" s="93"/>
      <c r="G250" s="48">
        <f t="shared" si="10"/>
        <v>1.2361405225716375E-2</v>
      </c>
      <c r="H250" s="1" t="str">
        <f t="shared" si="8"/>
        <v>Tinggi</v>
      </c>
    </row>
    <row r="251" spans="1:8" x14ac:dyDescent="0.25">
      <c r="A251" s="1">
        <v>1985</v>
      </c>
      <c r="B251" s="1" t="s">
        <v>3</v>
      </c>
      <c r="C251" s="1">
        <v>0</v>
      </c>
      <c r="D251" s="1">
        <v>107.369681</v>
      </c>
      <c r="E251" s="1" t="s">
        <v>8</v>
      </c>
      <c r="F251" s="93"/>
      <c r="G251" s="48">
        <f t="shared" si="10"/>
        <v>3.5692334618708864E-3</v>
      </c>
      <c r="H251" s="1" t="str">
        <f t="shared" si="8"/>
        <v>Tinggi</v>
      </c>
    </row>
    <row r="252" spans="1:8" x14ac:dyDescent="0.25">
      <c r="A252" s="1">
        <v>1990</v>
      </c>
      <c r="B252" s="1" t="s">
        <v>3</v>
      </c>
      <c r="C252" s="1">
        <v>0</v>
      </c>
      <c r="D252" s="1">
        <v>193.271556</v>
      </c>
      <c r="E252" s="1" t="s">
        <v>8</v>
      </c>
      <c r="F252" s="93"/>
      <c r="G252" s="48">
        <f t="shared" si="10"/>
        <v>6.4248240143607478E-3</v>
      </c>
      <c r="H252" s="1" t="str">
        <f t="shared" si="8"/>
        <v>Tinggi</v>
      </c>
    </row>
    <row r="253" spans="1:8" x14ac:dyDescent="0.25">
      <c r="A253" s="1">
        <v>1991</v>
      </c>
      <c r="B253" s="1" t="s">
        <v>3</v>
      </c>
      <c r="C253" s="1">
        <v>0</v>
      </c>
      <c r="D253" s="1">
        <v>109.616035</v>
      </c>
      <c r="E253" s="1" t="s">
        <v>8</v>
      </c>
      <c r="F253" s="93"/>
      <c r="G253" s="48">
        <f t="shared" si="10"/>
        <v>3.6439078186290804E-3</v>
      </c>
      <c r="H253" s="1" t="str">
        <f t="shared" si="8"/>
        <v>Tinggi</v>
      </c>
    </row>
    <row r="254" spans="1:8" x14ac:dyDescent="0.25">
      <c r="A254" s="1">
        <v>1992</v>
      </c>
      <c r="B254" s="1" t="s">
        <v>3</v>
      </c>
      <c r="C254" s="1">
        <v>0</v>
      </c>
      <c r="D254" s="1">
        <v>111.39415200000001</v>
      </c>
      <c r="E254" s="1" t="s">
        <v>8</v>
      </c>
      <c r="F254" s="93"/>
      <c r="G254" s="48">
        <f t="shared" si="10"/>
        <v>3.7030168206901139E-3</v>
      </c>
      <c r="H254" s="1" t="str">
        <f t="shared" si="8"/>
        <v>Tinggi</v>
      </c>
    </row>
    <row r="255" spans="1:8" x14ac:dyDescent="0.25">
      <c r="A255" s="1">
        <v>1993</v>
      </c>
      <c r="B255" s="1" t="s">
        <v>3</v>
      </c>
      <c r="C255" s="1">
        <v>0</v>
      </c>
      <c r="D255" s="1">
        <v>235.68175500000001</v>
      </c>
      <c r="E255" s="1" t="s">
        <v>8</v>
      </c>
      <c r="F255" s="93"/>
      <c r="G255" s="48">
        <f t="shared" si="10"/>
        <v>7.8346438069277317E-3</v>
      </c>
      <c r="H255" s="1" t="str">
        <f t="shared" si="8"/>
        <v>Tinggi</v>
      </c>
    </row>
    <row r="256" spans="1:8" x14ac:dyDescent="0.25">
      <c r="A256" s="1">
        <v>1994</v>
      </c>
      <c r="B256" s="1" t="s">
        <v>3</v>
      </c>
      <c r="C256" s="1">
        <v>0</v>
      </c>
      <c r="D256" s="1">
        <v>273.72226599999999</v>
      </c>
      <c r="E256" s="1" t="s">
        <v>8</v>
      </c>
      <c r="F256" s="93"/>
      <c r="G256" s="48">
        <f t="shared" si="10"/>
        <v>9.0992043747091279E-3</v>
      </c>
      <c r="H256" s="1" t="str">
        <f t="shared" si="8"/>
        <v>Tinggi</v>
      </c>
    </row>
    <row r="257" spans="1:8" x14ac:dyDescent="0.25">
      <c r="A257" s="1">
        <v>1995</v>
      </c>
      <c r="B257" s="1" t="s">
        <v>3</v>
      </c>
      <c r="C257" s="1">
        <v>0</v>
      </c>
      <c r="D257" s="1">
        <v>241.25132300000001</v>
      </c>
      <c r="E257" s="1" t="s">
        <v>8</v>
      </c>
      <c r="F257" s="93"/>
      <c r="G257" s="48">
        <f t="shared" si="10"/>
        <v>8.0197900073133432E-3</v>
      </c>
      <c r="H257" s="1" t="str">
        <f t="shared" si="8"/>
        <v>Tinggi</v>
      </c>
    </row>
    <row r="258" spans="1:8" x14ac:dyDescent="0.25">
      <c r="A258" s="1">
        <v>1996</v>
      </c>
      <c r="B258" s="1" t="s">
        <v>3</v>
      </c>
      <c r="C258" s="1">
        <v>0</v>
      </c>
      <c r="D258" s="1">
        <v>271.42226399999998</v>
      </c>
      <c r="E258" s="1" t="s">
        <v>8</v>
      </c>
      <c r="F258" s="93"/>
      <c r="G258" s="48">
        <f t="shared" si="10"/>
        <v>9.0227466258892362E-3</v>
      </c>
      <c r="H258" s="1" t="str">
        <f t="shared" si="8"/>
        <v>Tinggi</v>
      </c>
    </row>
    <row r="259" spans="1:8" x14ac:dyDescent="0.25">
      <c r="A259" s="1">
        <v>1997</v>
      </c>
      <c r="B259" s="1" t="s">
        <v>3</v>
      </c>
      <c r="C259" s="1">
        <v>0</v>
      </c>
      <c r="D259" s="1">
        <v>401.17504000000002</v>
      </c>
      <c r="E259" s="1" t="s">
        <v>8</v>
      </c>
      <c r="F259" s="93"/>
      <c r="G259" s="48">
        <f t="shared" si="10"/>
        <v>1.3336049464796225E-2</v>
      </c>
      <c r="H259" s="1" t="str">
        <f t="shared" si="8"/>
        <v>Tinggi</v>
      </c>
    </row>
    <row r="260" spans="1:8" x14ac:dyDescent="0.25">
      <c r="A260" s="1">
        <v>1998</v>
      </c>
      <c r="B260" s="1" t="s">
        <v>3</v>
      </c>
      <c r="C260" s="1">
        <v>0</v>
      </c>
      <c r="D260" s="1">
        <v>285.52040699999998</v>
      </c>
      <c r="E260" s="1" t="s">
        <v>8</v>
      </c>
      <c r="F260" s="93"/>
      <c r="G260" s="48">
        <f t="shared" si="10"/>
        <v>9.4914037298051979E-3</v>
      </c>
      <c r="H260" s="1" t="str">
        <f t="shared" si="8"/>
        <v>Tinggi</v>
      </c>
    </row>
    <row r="261" spans="1:8" x14ac:dyDescent="0.25">
      <c r="A261" s="1">
        <v>1999</v>
      </c>
      <c r="B261" s="1" t="s">
        <v>3</v>
      </c>
      <c r="C261" s="1">
        <v>0</v>
      </c>
      <c r="D261" s="1">
        <v>304.85262</v>
      </c>
      <c r="E261" s="1" t="s">
        <v>8</v>
      </c>
      <c r="F261" s="93"/>
      <c r="G261" s="48">
        <f t="shared" si="10"/>
        <v>1.0134054251711988E-2</v>
      </c>
      <c r="H261" s="1" t="str">
        <f t="shared" si="8"/>
        <v>Tinggi</v>
      </c>
    </row>
    <row r="262" spans="1:8" x14ac:dyDescent="0.25">
      <c r="A262" s="1">
        <v>2000</v>
      </c>
      <c r="B262" s="1" t="s">
        <v>3</v>
      </c>
      <c r="C262" s="1">
        <v>0</v>
      </c>
      <c r="D262" s="1">
        <v>252.43228500000001</v>
      </c>
      <c r="E262" s="1" t="s">
        <v>8</v>
      </c>
      <c r="F262" s="93"/>
      <c r="G262" s="48">
        <f t="shared" si="10"/>
        <v>8.3914728076590651E-3</v>
      </c>
      <c r="H262" s="1" t="str">
        <f t="shared" si="8"/>
        <v>Tinggi</v>
      </c>
    </row>
    <row r="263" spans="1:8" x14ac:dyDescent="0.25">
      <c r="A263" s="1">
        <v>2001</v>
      </c>
      <c r="B263" s="1" t="s">
        <v>3</v>
      </c>
      <c r="C263" s="1">
        <v>0</v>
      </c>
      <c r="D263" s="1">
        <v>233.832933</v>
      </c>
      <c r="E263" s="1" t="s">
        <v>8</v>
      </c>
      <c r="F263" s="93"/>
      <c r="G263" s="48">
        <f t="shared" si="10"/>
        <v>7.7731843959843094E-3</v>
      </c>
      <c r="H263" s="1" t="str">
        <f t="shared" si="8"/>
        <v>Tinggi</v>
      </c>
    </row>
    <row r="264" spans="1:8" x14ac:dyDescent="0.25">
      <c r="A264" s="1">
        <v>2002</v>
      </c>
      <c r="B264" s="1" t="s">
        <v>3</v>
      </c>
      <c r="C264" s="1">
        <v>0</v>
      </c>
      <c r="D264" s="1">
        <v>103.727684</v>
      </c>
      <c r="E264" s="1" t="s">
        <v>8</v>
      </c>
      <c r="F264" s="93"/>
      <c r="G264" s="48">
        <f t="shared" si="10"/>
        <v>3.4481644837444318E-3</v>
      </c>
      <c r="H264" s="1" t="str">
        <f t="shared" ref="H264:H327" si="11">IF(G264&gt;0.0022,"Tinggi",IF(AND(G264&gt;0.0011,G264&lt;0.0021),"Sedang",IF(AND(G264&gt;0,G264&lt;0.001),"Rendah","Rendah")))</f>
        <v>Tinggi</v>
      </c>
    </row>
    <row r="265" spans="1:8" x14ac:dyDescent="0.25">
      <c r="A265" s="1">
        <v>2003</v>
      </c>
      <c r="B265" s="1" t="s">
        <v>3</v>
      </c>
      <c r="C265" s="1">
        <v>0</v>
      </c>
      <c r="D265" s="1">
        <v>53.355071000000002</v>
      </c>
      <c r="E265" s="1" t="s">
        <v>8</v>
      </c>
      <c r="F265" s="93"/>
      <c r="G265" s="48">
        <f t="shared" si="10"/>
        <v>1.7736543780333756E-3</v>
      </c>
      <c r="H265" s="1" t="str">
        <f t="shared" si="11"/>
        <v>Sedang</v>
      </c>
    </row>
    <row r="266" spans="1:8" x14ac:dyDescent="0.25">
      <c r="A266" s="1">
        <v>2004</v>
      </c>
      <c r="B266" s="1" t="s">
        <v>3</v>
      </c>
      <c r="C266" s="1">
        <v>0</v>
      </c>
      <c r="D266" s="1">
        <v>201.51669999999999</v>
      </c>
      <c r="E266" s="1" t="s">
        <v>8</v>
      </c>
      <c r="F266" s="93"/>
      <c r="G266" s="48">
        <f t="shared" si="10"/>
        <v>6.6989129712120201E-3</v>
      </c>
      <c r="H266" s="1" t="str">
        <f t="shared" si="11"/>
        <v>Tinggi</v>
      </c>
    </row>
    <row r="267" spans="1:8" x14ac:dyDescent="0.25">
      <c r="A267" s="1">
        <v>2005</v>
      </c>
      <c r="B267" s="1" t="s">
        <v>3</v>
      </c>
      <c r="C267" s="1">
        <v>0</v>
      </c>
      <c r="D267" s="1">
        <v>1123.2853869999999</v>
      </c>
      <c r="E267" s="1" t="s">
        <v>8</v>
      </c>
      <c r="F267" s="93"/>
      <c r="G267" s="48">
        <f t="shared" si="10"/>
        <v>3.7340781430755927E-2</v>
      </c>
      <c r="H267" s="1" t="str">
        <f t="shared" si="11"/>
        <v>Tinggi</v>
      </c>
    </row>
    <row r="268" spans="1:8" x14ac:dyDescent="0.25">
      <c r="A268" s="1">
        <v>2006</v>
      </c>
      <c r="B268" s="1" t="s">
        <v>3</v>
      </c>
      <c r="C268" s="1">
        <v>0</v>
      </c>
      <c r="D268" s="1">
        <v>367.78187400000002</v>
      </c>
      <c r="E268" s="1" t="s">
        <v>8</v>
      </c>
      <c r="F268" s="93"/>
      <c r="G268" s="48">
        <f t="shared" si="10"/>
        <v>1.2225978126454359E-2</v>
      </c>
      <c r="H268" s="1" t="str">
        <f t="shared" si="11"/>
        <v>Tinggi</v>
      </c>
    </row>
    <row r="269" spans="1:8" x14ac:dyDescent="0.25">
      <c r="A269" s="1">
        <v>2007</v>
      </c>
      <c r="B269" s="1" t="s">
        <v>3</v>
      </c>
      <c r="C269" s="1">
        <v>0</v>
      </c>
      <c r="D269" s="1">
        <v>310.27797800000002</v>
      </c>
      <c r="E269" s="1" t="s">
        <v>8</v>
      </c>
      <c r="F269" s="93"/>
      <c r="G269" s="48">
        <f t="shared" si="10"/>
        <v>1.03144065554152E-2</v>
      </c>
      <c r="H269" s="1" t="str">
        <f t="shared" si="11"/>
        <v>Tinggi</v>
      </c>
    </row>
    <row r="270" spans="1:8" x14ac:dyDescent="0.25">
      <c r="A270" s="1">
        <v>2008</v>
      </c>
      <c r="B270" s="1" t="s">
        <v>3</v>
      </c>
      <c r="C270" s="1">
        <v>0</v>
      </c>
      <c r="D270" s="1">
        <v>254.76518899999999</v>
      </c>
      <c r="E270" s="1" t="s">
        <v>8</v>
      </c>
      <c r="F270" s="93"/>
      <c r="G270" s="48">
        <f t="shared" si="10"/>
        <v>8.4690243002459933E-3</v>
      </c>
      <c r="H270" s="1" t="str">
        <f t="shared" si="11"/>
        <v>Tinggi</v>
      </c>
    </row>
    <row r="271" spans="1:8" x14ac:dyDescent="0.25">
      <c r="A271" s="1">
        <v>2009</v>
      </c>
      <c r="B271" s="1" t="s">
        <v>3</v>
      </c>
      <c r="C271" s="1">
        <v>0</v>
      </c>
      <c r="D271" s="1">
        <v>319.38803000000001</v>
      </c>
      <c r="E271" s="1" t="s">
        <v>8</v>
      </c>
      <c r="F271" s="93"/>
      <c r="G271" s="48">
        <f t="shared" si="10"/>
        <v>1.0617247191011236E-2</v>
      </c>
      <c r="H271" s="1" t="str">
        <f t="shared" si="11"/>
        <v>Tinggi</v>
      </c>
    </row>
    <row r="272" spans="1:8" x14ac:dyDescent="0.25">
      <c r="A272" s="1">
        <v>2010</v>
      </c>
      <c r="B272" s="1" t="s">
        <v>3</v>
      </c>
      <c r="C272" s="1">
        <v>0</v>
      </c>
      <c r="D272" s="1">
        <v>182.392663</v>
      </c>
      <c r="E272" s="1" t="s">
        <v>8</v>
      </c>
      <c r="F272" s="93"/>
      <c r="G272" s="48">
        <f t="shared" si="10"/>
        <v>6.0631827338607806E-3</v>
      </c>
      <c r="H272" s="1" t="str">
        <f t="shared" si="11"/>
        <v>Tinggi</v>
      </c>
    </row>
    <row r="273" spans="1:8" x14ac:dyDescent="0.25">
      <c r="A273" s="1">
        <v>2011</v>
      </c>
      <c r="B273" s="1" t="s">
        <v>3</v>
      </c>
      <c r="C273" s="1">
        <v>0</v>
      </c>
      <c r="D273" s="1">
        <v>258.07422000000003</v>
      </c>
      <c r="E273" s="1" t="s">
        <v>8</v>
      </c>
      <c r="F273" s="93"/>
      <c r="G273" s="48">
        <f t="shared" si="10"/>
        <v>8.5790246659131712E-3</v>
      </c>
      <c r="H273" s="1" t="str">
        <f t="shared" si="11"/>
        <v>Tinggi</v>
      </c>
    </row>
    <row r="274" spans="1:8" x14ac:dyDescent="0.25">
      <c r="A274" s="1">
        <v>2012</v>
      </c>
      <c r="B274" s="1" t="s">
        <v>3</v>
      </c>
      <c r="C274" s="1">
        <v>0</v>
      </c>
      <c r="D274" s="1">
        <v>197.253331</v>
      </c>
      <c r="E274" s="1" t="s">
        <v>8</v>
      </c>
      <c r="F274" s="93"/>
      <c r="G274" s="48">
        <f t="shared" si="10"/>
        <v>6.5571880526560733E-3</v>
      </c>
      <c r="H274" s="1" t="str">
        <f t="shared" si="11"/>
        <v>Tinggi</v>
      </c>
    </row>
    <row r="275" spans="1:8" x14ac:dyDescent="0.25">
      <c r="A275" s="1">
        <v>2013</v>
      </c>
      <c r="B275" s="1" t="s">
        <v>3</v>
      </c>
      <c r="C275" s="1">
        <v>0</v>
      </c>
      <c r="D275" s="1">
        <v>568.371712</v>
      </c>
      <c r="E275" s="1" t="s">
        <v>8</v>
      </c>
      <c r="F275" s="93"/>
      <c r="G275" s="48">
        <f t="shared" si="10"/>
        <v>1.8894079914899276E-2</v>
      </c>
      <c r="H275" s="1" t="str">
        <f t="shared" si="11"/>
        <v>Tinggi</v>
      </c>
    </row>
    <row r="276" spans="1:8" x14ac:dyDescent="0.25">
      <c r="A276" s="1">
        <v>2014</v>
      </c>
      <c r="B276" s="1" t="s">
        <v>3</v>
      </c>
      <c r="C276" s="1">
        <v>0</v>
      </c>
      <c r="D276" s="1">
        <v>368.16961199999997</v>
      </c>
      <c r="E276" s="1" t="s">
        <v>8</v>
      </c>
      <c r="F276" s="93"/>
      <c r="G276" s="48">
        <f t="shared" si="10"/>
        <v>1.2238867495512265E-2</v>
      </c>
      <c r="H276" s="1" t="str">
        <f t="shared" si="11"/>
        <v>Tinggi</v>
      </c>
    </row>
    <row r="277" spans="1:8" x14ac:dyDescent="0.25">
      <c r="A277" s="1">
        <v>2015</v>
      </c>
      <c r="B277" s="1" t="s">
        <v>3</v>
      </c>
      <c r="C277" s="1">
        <v>0</v>
      </c>
      <c r="D277" s="1">
        <v>409.93393099999997</v>
      </c>
      <c r="E277" s="1" t="s">
        <v>8</v>
      </c>
      <c r="F277" s="93"/>
      <c r="G277" s="48">
        <f t="shared" si="10"/>
        <v>1.3627216641180771E-2</v>
      </c>
      <c r="H277" s="1" t="str">
        <f t="shared" si="11"/>
        <v>Tinggi</v>
      </c>
    </row>
    <row r="278" spans="1:8" x14ac:dyDescent="0.25">
      <c r="A278" s="1">
        <v>2016</v>
      </c>
      <c r="B278" s="1" t="s">
        <v>3</v>
      </c>
      <c r="C278" s="1">
        <v>0</v>
      </c>
      <c r="D278" s="1">
        <v>224.137293</v>
      </c>
      <c r="E278" s="1" t="s">
        <v>8</v>
      </c>
      <c r="F278" s="93"/>
      <c r="G278" s="48">
        <f t="shared" si="10"/>
        <v>7.450877368526029E-3</v>
      </c>
      <c r="H278" s="1" t="str">
        <f t="shared" si="11"/>
        <v>Tinggi</v>
      </c>
    </row>
    <row r="279" spans="1:8" x14ac:dyDescent="0.25">
      <c r="A279" s="1">
        <v>2017</v>
      </c>
      <c r="B279" s="1" t="s">
        <v>3</v>
      </c>
      <c r="C279" s="1">
        <v>0</v>
      </c>
      <c r="D279" s="1">
        <v>374.32030500000002</v>
      </c>
      <c r="E279" s="1" t="s">
        <v>8</v>
      </c>
      <c r="F279" s="93"/>
      <c r="G279" s="48">
        <f t="shared" si="10"/>
        <v>1.2443331726613922E-2</v>
      </c>
      <c r="H279" s="1" t="str">
        <f t="shared" si="11"/>
        <v>Tinggi</v>
      </c>
    </row>
    <row r="280" spans="1:8" x14ac:dyDescent="0.25">
      <c r="A280" s="1">
        <v>2018</v>
      </c>
      <c r="B280" s="1" t="s">
        <v>3</v>
      </c>
      <c r="C280" s="1">
        <v>0</v>
      </c>
      <c r="D280" s="1">
        <v>62.932490999999999</v>
      </c>
      <c r="E280" s="1" t="s">
        <v>8</v>
      </c>
      <c r="F280" s="93"/>
      <c r="G280" s="48">
        <f t="shared" si="10"/>
        <v>2.0920314806196394E-3</v>
      </c>
      <c r="H280" s="1" t="str">
        <f t="shared" si="11"/>
        <v>Sedang</v>
      </c>
    </row>
    <row r="281" spans="1:8" x14ac:dyDescent="0.25">
      <c r="A281" s="1">
        <v>2019</v>
      </c>
      <c r="B281" s="1" t="s">
        <v>3</v>
      </c>
      <c r="C281" s="1">
        <v>0</v>
      </c>
      <c r="D281" s="1">
        <v>368.05585400000001</v>
      </c>
      <c r="E281" s="1" t="s">
        <v>8</v>
      </c>
      <c r="F281" s="93"/>
      <c r="G281" s="48">
        <f t="shared" si="10"/>
        <v>1.223508589854398E-2</v>
      </c>
      <c r="H281" s="1" t="str">
        <f t="shared" si="11"/>
        <v>Tinggi</v>
      </c>
    </row>
    <row r="282" spans="1:8" x14ac:dyDescent="0.25">
      <c r="A282" s="1">
        <v>2020</v>
      </c>
      <c r="B282" s="1" t="s">
        <v>3</v>
      </c>
      <c r="C282" s="1">
        <v>0</v>
      </c>
      <c r="D282" s="1">
        <v>129.10274000000001</v>
      </c>
      <c r="E282" s="1" t="s">
        <v>8</v>
      </c>
      <c r="F282" s="93"/>
      <c r="G282" s="48">
        <f t="shared" si="10"/>
        <v>4.2916940363007779E-3</v>
      </c>
      <c r="H282" s="1" t="str">
        <f t="shared" si="11"/>
        <v>Tinggi</v>
      </c>
    </row>
    <row r="283" spans="1:8" x14ac:dyDescent="0.25">
      <c r="A283" s="1">
        <v>2021</v>
      </c>
      <c r="B283" s="1" t="s">
        <v>3</v>
      </c>
      <c r="C283" s="1">
        <v>0</v>
      </c>
      <c r="D283" s="1">
        <v>120.526955</v>
      </c>
      <c r="E283" s="1" t="s">
        <v>8</v>
      </c>
      <c r="F283" s="93"/>
      <c r="G283" s="48">
        <f t="shared" si="10"/>
        <v>4.0066137557343258E-3</v>
      </c>
      <c r="H283" s="1" t="str">
        <f t="shared" si="11"/>
        <v>Tinggi</v>
      </c>
    </row>
    <row r="284" spans="1:8" x14ac:dyDescent="0.25">
      <c r="A284" s="1">
        <v>2022</v>
      </c>
      <c r="B284" s="1" t="s">
        <v>3</v>
      </c>
      <c r="C284" s="1">
        <v>0</v>
      </c>
      <c r="D284" s="1">
        <v>420.355343</v>
      </c>
      <c r="E284" s="1" t="s">
        <v>8</v>
      </c>
      <c r="F284" s="93"/>
      <c r="G284" s="48">
        <f t="shared" si="10"/>
        <v>1.3973650122997141E-2</v>
      </c>
      <c r="H284" s="1" t="str">
        <f t="shared" si="11"/>
        <v>Tinggi</v>
      </c>
    </row>
    <row r="285" spans="1:8" x14ac:dyDescent="0.25">
      <c r="A285" s="1">
        <v>2023</v>
      </c>
      <c r="B285" s="1" t="s">
        <v>3</v>
      </c>
      <c r="C285" s="1">
        <v>0</v>
      </c>
      <c r="D285" s="1">
        <v>496.85079200000001</v>
      </c>
      <c r="E285" s="1" t="s">
        <v>8</v>
      </c>
      <c r="F285" s="93"/>
      <c r="G285" s="48">
        <f t="shared" si="10"/>
        <v>1.6516547835915166E-2</v>
      </c>
      <c r="H285" s="1" t="str">
        <f t="shared" si="11"/>
        <v>Tinggi</v>
      </c>
    </row>
    <row r="286" spans="1:8" x14ac:dyDescent="0.25">
      <c r="A286" s="1">
        <v>2024</v>
      </c>
      <c r="B286" s="1" t="s">
        <v>3</v>
      </c>
      <c r="C286" s="1">
        <v>0</v>
      </c>
      <c r="D286" s="1">
        <v>131.98898600000001</v>
      </c>
      <c r="E286" s="1" t="s">
        <v>8</v>
      </c>
      <c r="F286" s="93"/>
      <c r="G286" s="48">
        <f t="shared" si="10"/>
        <v>4.3876399840436144E-3</v>
      </c>
      <c r="H286" s="1" t="str">
        <f t="shared" si="11"/>
        <v>Tinggi</v>
      </c>
    </row>
    <row r="287" spans="1:8" x14ac:dyDescent="0.25">
      <c r="A287" s="1">
        <v>2025</v>
      </c>
      <c r="B287" s="1" t="s">
        <v>3</v>
      </c>
      <c r="C287" s="1">
        <v>0</v>
      </c>
      <c r="D287" s="1">
        <v>199.99663699999999</v>
      </c>
      <c r="E287" s="1" t="s">
        <v>8</v>
      </c>
      <c r="F287" s="93"/>
      <c r="G287" s="48">
        <f t="shared" si="10"/>
        <v>6.6483823216541447E-3</v>
      </c>
      <c r="H287" s="1" t="str">
        <f t="shared" si="11"/>
        <v>Tinggi</v>
      </c>
    </row>
    <row r="288" spans="1:8" x14ac:dyDescent="0.25">
      <c r="A288" s="1">
        <v>2026</v>
      </c>
      <c r="B288" s="1" t="s">
        <v>3</v>
      </c>
      <c r="C288" s="1">
        <v>0</v>
      </c>
      <c r="D288" s="1">
        <v>276.44824499999999</v>
      </c>
      <c r="E288" s="1" t="s">
        <v>8</v>
      </c>
      <c r="F288" s="109">
        <v>30844</v>
      </c>
      <c r="G288" s="48">
        <f>D288/F$288</f>
        <v>8.9627883867202697E-3</v>
      </c>
      <c r="H288" s="1" t="str">
        <f t="shared" si="11"/>
        <v>Tinggi</v>
      </c>
    </row>
    <row r="289" spans="1:8" x14ac:dyDescent="0.25">
      <c r="A289" s="1">
        <v>2027</v>
      </c>
      <c r="B289" s="1" t="s">
        <v>3</v>
      </c>
      <c r="C289" s="1">
        <v>0</v>
      </c>
      <c r="D289" s="1">
        <v>665.00451499999997</v>
      </c>
      <c r="E289" s="1" t="s">
        <v>8</v>
      </c>
      <c r="F289" s="109"/>
      <c r="G289" s="48">
        <f t="shared" ref="G289:G330" si="12">D289/F$288</f>
        <v>2.1560255317079495E-2</v>
      </c>
      <c r="H289" s="1" t="str">
        <f t="shared" si="11"/>
        <v>Tinggi</v>
      </c>
    </row>
    <row r="290" spans="1:8" x14ac:dyDescent="0.25">
      <c r="A290" s="1">
        <v>2028</v>
      </c>
      <c r="B290" s="1" t="s">
        <v>3</v>
      </c>
      <c r="C290" s="1">
        <v>0</v>
      </c>
      <c r="D290" s="1">
        <v>164.43647799999999</v>
      </c>
      <c r="E290" s="1" t="s">
        <v>8</v>
      </c>
      <c r="F290" s="109"/>
      <c r="G290" s="48">
        <f t="shared" si="12"/>
        <v>5.3312306445337824E-3</v>
      </c>
      <c r="H290" s="1" t="str">
        <f t="shared" si="11"/>
        <v>Tinggi</v>
      </c>
    </row>
    <row r="291" spans="1:8" x14ac:dyDescent="0.25">
      <c r="A291" s="1">
        <v>2029</v>
      </c>
      <c r="B291" s="1" t="s">
        <v>3</v>
      </c>
      <c r="C291" s="1">
        <v>0</v>
      </c>
      <c r="D291" s="1">
        <v>768.600415</v>
      </c>
      <c r="E291" s="1" t="s">
        <v>8</v>
      </c>
      <c r="F291" s="109"/>
      <c r="G291" s="48">
        <f t="shared" si="12"/>
        <v>2.4918960413694721E-2</v>
      </c>
      <c r="H291" s="1" t="str">
        <f t="shared" si="11"/>
        <v>Tinggi</v>
      </c>
    </row>
    <row r="292" spans="1:8" x14ac:dyDescent="0.25">
      <c r="A292" s="1">
        <v>2030</v>
      </c>
      <c r="B292" s="1" t="s">
        <v>3</v>
      </c>
      <c r="C292" s="1">
        <v>0</v>
      </c>
      <c r="D292" s="1">
        <v>1041.6301020000001</v>
      </c>
      <c r="E292" s="1" t="s">
        <v>8</v>
      </c>
      <c r="F292" s="109"/>
      <c r="G292" s="48">
        <f t="shared" si="12"/>
        <v>3.3770914991570485E-2</v>
      </c>
      <c r="H292" s="1" t="str">
        <f t="shared" si="11"/>
        <v>Tinggi</v>
      </c>
    </row>
    <row r="293" spans="1:8" x14ac:dyDescent="0.25">
      <c r="A293" s="1">
        <v>2031</v>
      </c>
      <c r="B293" s="1" t="s">
        <v>3</v>
      </c>
      <c r="C293" s="1">
        <v>0</v>
      </c>
      <c r="D293" s="1">
        <v>525.87689499999999</v>
      </c>
      <c r="E293" s="1" t="s">
        <v>8</v>
      </c>
      <c r="F293" s="109"/>
      <c r="G293" s="48">
        <f t="shared" si="12"/>
        <v>1.7049568635715211E-2</v>
      </c>
      <c r="H293" s="1" t="str">
        <f t="shared" si="11"/>
        <v>Tinggi</v>
      </c>
    </row>
    <row r="294" spans="1:8" x14ac:dyDescent="0.25">
      <c r="A294" s="1">
        <v>2032</v>
      </c>
      <c r="B294" s="1" t="s">
        <v>3</v>
      </c>
      <c r="C294" s="1">
        <v>0</v>
      </c>
      <c r="D294" s="1">
        <v>146.02307500000001</v>
      </c>
      <c r="E294" s="1" t="s">
        <v>8</v>
      </c>
      <c r="F294" s="109"/>
      <c r="G294" s="48">
        <f t="shared" si="12"/>
        <v>4.73424572039943E-3</v>
      </c>
      <c r="H294" s="1" t="str">
        <f t="shared" si="11"/>
        <v>Tinggi</v>
      </c>
    </row>
    <row r="295" spans="1:8" x14ac:dyDescent="0.25">
      <c r="A295" s="1">
        <v>2033</v>
      </c>
      <c r="B295" s="1" t="s">
        <v>3</v>
      </c>
      <c r="C295" s="1">
        <v>0</v>
      </c>
      <c r="D295" s="1">
        <v>143.435092</v>
      </c>
      <c r="E295" s="1" t="s">
        <v>8</v>
      </c>
      <c r="F295" s="109"/>
      <c r="G295" s="48">
        <f t="shared" si="12"/>
        <v>4.6503401634029311E-3</v>
      </c>
      <c r="H295" s="1" t="str">
        <f t="shared" si="11"/>
        <v>Tinggi</v>
      </c>
    </row>
    <row r="296" spans="1:8" x14ac:dyDescent="0.25">
      <c r="A296" s="1">
        <v>2034</v>
      </c>
      <c r="B296" s="1" t="s">
        <v>3</v>
      </c>
      <c r="C296" s="1">
        <v>0</v>
      </c>
      <c r="D296" s="1">
        <v>350.80435299999999</v>
      </c>
      <c r="E296" s="1" t="s">
        <v>8</v>
      </c>
      <c r="F296" s="109"/>
      <c r="G296" s="48">
        <f t="shared" si="12"/>
        <v>1.1373503858124757E-2</v>
      </c>
      <c r="H296" s="1" t="str">
        <f t="shared" si="11"/>
        <v>Tinggi</v>
      </c>
    </row>
    <row r="297" spans="1:8" x14ac:dyDescent="0.25">
      <c r="A297" s="1">
        <v>2035</v>
      </c>
      <c r="B297" s="1" t="s">
        <v>3</v>
      </c>
      <c r="C297" s="1">
        <v>0</v>
      </c>
      <c r="D297" s="1">
        <v>369.57959199999999</v>
      </c>
      <c r="E297" s="1" t="s">
        <v>8</v>
      </c>
      <c r="F297" s="109"/>
      <c r="G297" s="48">
        <f t="shared" si="12"/>
        <v>1.1982219945532356E-2</v>
      </c>
      <c r="H297" s="1" t="str">
        <f t="shared" si="11"/>
        <v>Tinggi</v>
      </c>
    </row>
    <row r="298" spans="1:8" x14ac:dyDescent="0.25">
      <c r="A298" s="1">
        <v>2036</v>
      </c>
      <c r="B298" s="1" t="s">
        <v>3</v>
      </c>
      <c r="C298" s="1">
        <v>0</v>
      </c>
      <c r="D298" s="1">
        <v>810.04866300000003</v>
      </c>
      <c r="E298" s="1" t="s">
        <v>8</v>
      </c>
      <c r="F298" s="109"/>
      <c r="G298" s="48">
        <f t="shared" si="12"/>
        <v>2.6262763033329011E-2</v>
      </c>
      <c r="H298" s="1" t="str">
        <f t="shared" si="11"/>
        <v>Tinggi</v>
      </c>
    </row>
    <row r="299" spans="1:8" x14ac:dyDescent="0.25">
      <c r="A299" s="1">
        <v>2037</v>
      </c>
      <c r="B299" s="1" t="s">
        <v>3</v>
      </c>
      <c r="C299" s="1">
        <v>0</v>
      </c>
      <c r="D299" s="1">
        <v>270.00117</v>
      </c>
      <c r="E299" s="1" t="s">
        <v>8</v>
      </c>
      <c r="F299" s="109"/>
      <c r="G299" s="48">
        <f t="shared" si="12"/>
        <v>8.7537663727143035E-3</v>
      </c>
      <c r="H299" s="1" t="str">
        <f t="shared" si="11"/>
        <v>Tinggi</v>
      </c>
    </row>
    <row r="300" spans="1:8" x14ac:dyDescent="0.25">
      <c r="A300" s="1">
        <v>2040</v>
      </c>
      <c r="B300" s="1" t="s">
        <v>3</v>
      </c>
      <c r="C300" s="1">
        <v>0</v>
      </c>
      <c r="D300" s="1">
        <v>485.73370799999998</v>
      </c>
      <c r="E300" s="1" t="s">
        <v>8</v>
      </c>
      <c r="F300" s="109"/>
      <c r="G300" s="48">
        <f t="shared" si="12"/>
        <v>1.5748077681234599E-2</v>
      </c>
      <c r="H300" s="1" t="str">
        <f t="shared" si="11"/>
        <v>Tinggi</v>
      </c>
    </row>
    <row r="301" spans="1:8" x14ac:dyDescent="0.25">
      <c r="A301" s="1">
        <v>2041</v>
      </c>
      <c r="B301" s="1" t="s">
        <v>3</v>
      </c>
      <c r="C301" s="1">
        <v>0</v>
      </c>
      <c r="D301" s="1">
        <v>157.97347600000001</v>
      </c>
      <c r="E301" s="1" t="s">
        <v>8</v>
      </c>
      <c r="F301" s="109"/>
      <c r="G301" s="48">
        <f t="shared" si="12"/>
        <v>5.1216922578135133E-3</v>
      </c>
      <c r="H301" s="1" t="str">
        <f t="shared" si="11"/>
        <v>Tinggi</v>
      </c>
    </row>
    <row r="302" spans="1:8" x14ac:dyDescent="0.25">
      <c r="A302" s="1">
        <v>2042</v>
      </c>
      <c r="B302" s="1" t="s">
        <v>3</v>
      </c>
      <c r="C302" s="1">
        <v>0</v>
      </c>
      <c r="D302" s="1">
        <v>375.325221</v>
      </c>
      <c r="E302" s="1" t="s">
        <v>8</v>
      </c>
      <c r="F302" s="109"/>
      <c r="G302" s="48">
        <f t="shared" si="12"/>
        <v>1.2168500226948514E-2</v>
      </c>
      <c r="H302" s="1" t="str">
        <f t="shared" si="11"/>
        <v>Tinggi</v>
      </c>
    </row>
    <row r="303" spans="1:8" x14ac:dyDescent="0.25">
      <c r="A303" s="1">
        <v>2044</v>
      </c>
      <c r="B303" s="1" t="s">
        <v>3</v>
      </c>
      <c r="C303" s="1">
        <v>0</v>
      </c>
      <c r="D303" s="1">
        <v>912.35376499999995</v>
      </c>
      <c r="E303" s="1" t="s">
        <v>8</v>
      </c>
      <c r="F303" s="109"/>
      <c r="G303" s="48">
        <f t="shared" si="12"/>
        <v>2.9579618888600698E-2</v>
      </c>
      <c r="H303" s="1" t="str">
        <f t="shared" si="11"/>
        <v>Tinggi</v>
      </c>
    </row>
    <row r="304" spans="1:8" x14ac:dyDescent="0.25">
      <c r="A304" s="1">
        <v>2045</v>
      </c>
      <c r="B304" s="1" t="s">
        <v>3</v>
      </c>
      <c r="C304" s="1">
        <v>0</v>
      </c>
      <c r="D304" s="1">
        <v>199.72974500000001</v>
      </c>
      <c r="E304" s="1" t="s">
        <v>8</v>
      </c>
      <c r="F304" s="109"/>
      <c r="G304" s="48">
        <f t="shared" si="12"/>
        <v>6.4754812929581117E-3</v>
      </c>
      <c r="H304" s="1" t="str">
        <f t="shared" si="11"/>
        <v>Tinggi</v>
      </c>
    </row>
    <row r="305" spans="1:8" x14ac:dyDescent="0.25">
      <c r="A305" s="1">
        <v>2046</v>
      </c>
      <c r="B305" s="1" t="s">
        <v>3</v>
      </c>
      <c r="C305" s="1">
        <v>0</v>
      </c>
      <c r="D305" s="1">
        <v>256.38754699999998</v>
      </c>
      <c r="E305" s="1" t="s">
        <v>8</v>
      </c>
      <c r="F305" s="109"/>
      <c r="G305" s="48">
        <f t="shared" si="12"/>
        <v>8.3123961548437295E-3</v>
      </c>
      <c r="H305" s="1" t="str">
        <f t="shared" si="11"/>
        <v>Tinggi</v>
      </c>
    </row>
    <row r="306" spans="1:8" x14ac:dyDescent="0.25">
      <c r="A306" s="1">
        <v>2047</v>
      </c>
      <c r="B306" s="1" t="s">
        <v>3</v>
      </c>
      <c r="C306" s="1">
        <v>0</v>
      </c>
      <c r="D306" s="1">
        <v>113.024647</v>
      </c>
      <c r="E306" s="1" t="s">
        <v>8</v>
      </c>
      <c r="F306" s="109"/>
      <c r="G306" s="48">
        <f t="shared" si="12"/>
        <v>3.6643965438983273E-3</v>
      </c>
      <c r="H306" s="1" t="str">
        <f t="shared" si="11"/>
        <v>Tinggi</v>
      </c>
    </row>
    <row r="307" spans="1:8" x14ac:dyDescent="0.25">
      <c r="A307" s="1">
        <v>2048</v>
      </c>
      <c r="B307" s="1" t="s">
        <v>3</v>
      </c>
      <c r="C307" s="1">
        <v>0</v>
      </c>
      <c r="D307" s="1">
        <v>141.57996900000001</v>
      </c>
      <c r="E307" s="1" t="s">
        <v>8</v>
      </c>
      <c r="F307" s="109"/>
      <c r="G307" s="48">
        <f t="shared" si="12"/>
        <v>4.5901948190896127E-3</v>
      </c>
      <c r="H307" s="1" t="str">
        <f t="shared" si="11"/>
        <v>Tinggi</v>
      </c>
    </row>
    <row r="308" spans="1:8" x14ac:dyDescent="0.25">
      <c r="A308" s="1">
        <v>2049</v>
      </c>
      <c r="B308" s="1" t="s">
        <v>3</v>
      </c>
      <c r="C308" s="1">
        <v>0</v>
      </c>
      <c r="D308" s="1">
        <v>202.33304100000001</v>
      </c>
      <c r="E308" s="1" t="s">
        <v>8</v>
      </c>
      <c r="F308" s="109"/>
      <c r="G308" s="48">
        <f t="shared" si="12"/>
        <v>6.5598833160420179E-3</v>
      </c>
      <c r="H308" s="1" t="str">
        <f t="shared" si="11"/>
        <v>Tinggi</v>
      </c>
    </row>
    <row r="309" spans="1:8" x14ac:dyDescent="0.25">
      <c r="A309" s="1">
        <v>2050</v>
      </c>
      <c r="B309" s="1" t="s">
        <v>3</v>
      </c>
      <c r="C309" s="1">
        <v>0</v>
      </c>
      <c r="D309" s="1">
        <v>185.82726500000001</v>
      </c>
      <c r="E309" s="1" t="s">
        <v>8</v>
      </c>
      <c r="F309" s="109"/>
      <c r="G309" s="48">
        <f t="shared" si="12"/>
        <v>6.0247459797691614E-3</v>
      </c>
      <c r="H309" s="1" t="str">
        <f t="shared" si="11"/>
        <v>Tinggi</v>
      </c>
    </row>
    <row r="310" spans="1:8" x14ac:dyDescent="0.25">
      <c r="A310" s="1">
        <v>2051</v>
      </c>
      <c r="B310" s="1" t="s">
        <v>3</v>
      </c>
      <c r="C310" s="1">
        <v>0</v>
      </c>
      <c r="D310" s="1">
        <v>333.38825400000002</v>
      </c>
      <c r="E310" s="1" t="s">
        <v>8</v>
      </c>
      <c r="F310" s="109"/>
      <c r="G310" s="48">
        <f t="shared" si="12"/>
        <v>1.0808852742834912E-2</v>
      </c>
      <c r="H310" s="1" t="str">
        <f t="shared" si="11"/>
        <v>Tinggi</v>
      </c>
    </row>
    <row r="311" spans="1:8" x14ac:dyDescent="0.25">
      <c r="A311" s="1">
        <v>2052</v>
      </c>
      <c r="B311" s="1" t="s">
        <v>3</v>
      </c>
      <c r="C311" s="1">
        <v>0</v>
      </c>
      <c r="D311" s="1">
        <v>193.11194499999999</v>
      </c>
      <c r="E311" s="1" t="s">
        <v>8</v>
      </c>
      <c r="F311" s="109"/>
      <c r="G311" s="48">
        <f t="shared" si="12"/>
        <v>6.2609241667747374E-3</v>
      </c>
      <c r="H311" s="1" t="str">
        <f t="shared" si="11"/>
        <v>Tinggi</v>
      </c>
    </row>
    <row r="312" spans="1:8" x14ac:dyDescent="0.25">
      <c r="A312" s="1">
        <v>2053</v>
      </c>
      <c r="B312" s="1" t="s">
        <v>3</v>
      </c>
      <c r="C312" s="1">
        <v>0</v>
      </c>
      <c r="D312" s="1">
        <v>186.20528999999999</v>
      </c>
      <c r="E312" s="1" t="s">
        <v>8</v>
      </c>
      <c r="F312" s="109"/>
      <c r="G312" s="48">
        <f t="shared" si="12"/>
        <v>6.0370020101154194E-3</v>
      </c>
      <c r="H312" s="1" t="str">
        <f t="shared" si="11"/>
        <v>Tinggi</v>
      </c>
    </row>
    <row r="313" spans="1:8" x14ac:dyDescent="0.25">
      <c r="A313" s="1">
        <v>2054</v>
      </c>
      <c r="B313" s="1" t="s">
        <v>3</v>
      </c>
      <c r="C313" s="1">
        <v>0</v>
      </c>
      <c r="D313" s="1">
        <v>198.19769400000001</v>
      </c>
      <c r="E313" s="1" t="s">
        <v>8</v>
      </c>
      <c r="F313" s="109"/>
      <c r="G313" s="48">
        <f t="shared" si="12"/>
        <v>6.4258103358838031E-3</v>
      </c>
      <c r="H313" s="1" t="str">
        <f t="shared" si="11"/>
        <v>Tinggi</v>
      </c>
    </row>
    <row r="314" spans="1:8" x14ac:dyDescent="0.25">
      <c r="A314" s="1">
        <v>2055</v>
      </c>
      <c r="B314" s="1" t="s">
        <v>3</v>
      </c>
      <c r="C314" s="1">
        <v>0</v>
      </c>
      <c r="D314" s="1">
        <v>141.46402399999999</v>
      </c>
      <c r="E314" s="1" t="s">
        <v>8</v>
      </c>
      <c r="F314" s="109"/>
      <c r="G314" s="48">
        <f t="shared" si="12"/>
        <v>4.5864357411490074E-3</v>
      </c>
      <c r="H314" s="1" t="str">
        <f t="shared" si="11"/>
        <v>Tinggi</v>
      </c>
    </row>
    <row r="315" spans="1:8" x14ac:dyDescent="0.25">
      <c r="A315" s="1">
        <v>2056</v>
      </c>
      <c r="B315" s="1" t="s">
        <v>3</v>
      </c>
      <c r="C315" s="1">
        <v>0</v>
      </c>
      <c r="D315" s="1">
        <v>317.67676699999998</v>
      </c>
      <c r="E315" s="1" t="s">
        <v>8</v>
      </c>
      <c r="F315" s="109"/>
      <c r="G315" s="48">
        <f t="shared" si="12"/>
        <v>1.0299467222150175E-2</v>
      </c>
      <c r="H315" s="1" t="str">
        <f t="shared" si="11"/>
        <v>Tinggi</v>
      </c>
    </row>
    <row r="316" spans="1:8" x14ac:dyDescent="0.25">
      <c r="A316" s="1">
        <v>2057</v>
      </c>
      <c r="B316" s="1" t="s">
        <v>3</v>
      </c>
      <c r="C316" s="1">
        <v>0</v>
      </c>
      <c r="D316" s="1">
        <v>264.07842900000003</v>
      </c>
      <c r="E316" s="1" t="s">
        <v>8</v>
      </c>
      <c r="F316" s="109"/>
      <c r="G316" s="48">
        <f t="shared" si="12"/>
        <v>8.5617439048113093E-3</v>
      </c>
      <c r="H316" s="1" t="str">
        <f t="shared" si="11"/>
        <v>Tinggi</v>
      </c>
    </row>
    <row r="317" spans="1:8" x14ac:dyDescent="0.25">
      <c r="A317" s="1">
        <v>2058</v>
      </c>
      <c r="B317" s="1" t="s">
        <v>3</v>
      </c>
      <c r="C317" s="1">
        <v>0</v>
      </c>
      <c r="D317" s="1">
        <v>301.64150799999999</v>
      </c>
      <c r="E317" s="1" t="s">
        <v>8</v>
      </c>
      <c r="F317" s="109"/>
      <c r="G317" s="48">
        <f t="shared" si="12"/>
        <v>9.7795846193749186E-3</v>
      </c>
      <c r="H317" s="1" t="str">
        <f t="shared" si="11"/>
        <v>Tinggi</v>
      </c>
    </row>
    <row r="318" spans="1:8" x14ac:dyDescent="0.25">
      <c r="A318" s="1">
        <v>2059</v>
      </c>
      <c r="B318" s="1" t="s">
        <v>3</v>
      </c>
      <c r="C318" s="1">
        <v>0</v>
      </c>
      <c r="D318" s="1">
        <v>228.00924900000001</v>
      </c>
      <c r="E318" s="1" t="s">
        <v>8</v>
      </c>
      <c r="F318" s="109"/>
      <c r="G318" s="48">
        <f t="shared" si="12"/>
        <v>7.3923372130722349E-3</v>
      </c>
      <c r="H318" s="1" t="str">
        <f t="shared" si="11"/>
        <v>Tinggi</v>
      </c>
    </row>
    <row r="319" spans="1:8" x14ac:dyDescent="0.25">
      <c r="A319" s="1">
        <v>2060</v>
      </c>
      <c r="B319" s="1" t="s">
        <v>3</v>
      </c>
      <c r="C319" s="1">
        <v>0</v>
      </c>
      <c r="D319" s="1">
        <v>49.051909000000002</v>
      </c>
      <c r="E319" s="1" t="s">
        <v>8</v>
      </c>
      <c r="F319" s="109"/>
      <c r="G319" s="48">
        <f t="shared" si="12"/>
        <v>1.5903225586824019E-3</v>
      </c>
      <c r="H319" s="1" t="str">
        <f t="shared" si="11"/>
        <v>Sedang</v>
      </c>
    </row>
    <row r="320" spans="1:8" x14ac:dyDescent="0.25">
      <c r="A320" s="1">
        <v>2061</v>
      </c>
      <c r="B320" s="1" t="s">
        <v>3</v>
      </c>
      <c r="C320" s="1">
        <v>0</v>
      </c>
      <c r="D320" s="1">
        <v>17.367709000000001</v>
      </c>
      <c r="E320" s="1" t="s">
        <v>8</v>
      </c>
      <c r="F320" s="109"/>
      <c r="G320" s="48">
        <f t="shared" si="12"/>
        <v>5.6308225262611861E-4</v>
      </c>
      <c r="H320" s="1" t="str">
        <f t="shared" si="11"/>
        <v>Rendah</v>
      </c>
    </row>
    <row r="321" spans="1:8" x14ac:dyDescent="0.25">
      <c r="A321" s="1">
        <v>2062</v>
      </c>
      <c r="B321" s="1" t="s">
        <v>3</v>
      </c>
      <c r="C321" s="1">
        <v>0</v>
      </c>
      <c r="D321" s="1">
        <v>7.3953319999999998</v>
      </c>
      <c r="E321" s="1" t="s">
        <v>8</v>
      </c>
      <c r="F321" s="109"/>
      <c r="G321" s="48">
        <f t="shared" si="12"/>
        <v>2.3976565944754246E-4</v>
      </c>
      <c r="H321" s="1" t="str">
        <f t="shared" si="11"/>
        <v>Rendah</v>
      </c>
    </row>
    <row r="322" spans="1:8" x14ac:dyDescent="0.25">
      <c r="A322" s="1">
        <v>2063</v>
      </c>
      <c r="B322" s="1" t="s">
        <v>3</v>
      </c>
      <c r="C322" s="1">
        <v>0</v>
      </c>
      <c r="D322" s="1">
        <v>34.160066999999998</v>
      </c>
      <c r="E322" s="1" t="s">
        <v>8</v>
      </c>
      <c r="F322" s="109"/>
      <c r="G322" s="48">
        <f t="shared" si="12"/>
        <v>1.1075109259499416E-3</v>
      </c>
      <c r="H322" s="1" t="str">
        <f t="shared" si="11"/>
        <v>Sedang</v>
      </c>
    </row>
    <row r="323" spans="1:8" x14ac:dyDescent="0.25">
      <c r="A323" s="1">
        <v>2064</v>
      </c>
      <c r="B323" s="1" t="s">
        <v>3</v>
      </c>
      <c r="C323" s="1">
        <v>0</v>
      </c>
      <c r="D323" s="1">
        <v>194.37097800000001</v>
      </c>
      <c r="E323" s="1" t="s">
        <v>8</v>
      </c>
      <c r="F323" s="109"/>
      <c r="G323" s="48">
        <f t="shared" si="12"/>
        <v>6.3017435481779278E-3</v>
      </c>
      <c r="H323" s="1" t="str">
        <f t="shared" si="11"/>
        <v>Tinggi</v>
      </c>
    </row>
    <row r="324" spans="1:8" x14ac:dyDescent="0.25">
      <c r="A324" s="1">
        <v>2065</v>
      </c>
      <c r="B324" s="1" t="s">
        <v>3</v>
      </c>
      <c r="C324" s="1">
        <v>0</v>
      </c>
      <c r="D324" s="1">
        <v>275.67154399999998</v>
      </c>
      <c r="E324" s="1" t="s">
        <v>8</v>
      </c>
      <c r="F324" s="109"/>
      <c r="G324" s="48">
        <f t="shared" si="12"/>
        <v>8.9376067954869669E-3</v>
      </c>
      <c r="H324" s="1" t="str">
        <f t="shared" si="11"/>
        <v>Tinggi</v>
      </c>
    </row>
    <row r="325" spans="1:8" x14ac:dyDescent="0.25">
      <c r="A325" s="1">
        <v>2066</v>
      </c>
      <c r="B325" s="1" t="s">
        <v>3</v>
      </c>
      <c r="C325" s="1">
        <v>0</v>
      </c>
      <c r="D325" s="1">
        <v>388.07096300000001</v>
      </c>
      <c r="E325" s="1" t="s">
        <v>8</v>
      </c>
      <c r="F325" s="109"/>
      <c r="G325" s="48">
        <f t="shared" si="12"/>
        <v>1.258173268707042E-2</v>
      </c>
      <c r="H325" s="1" t="str">
        <f t="shared" si="11"/>
        <v>Tinggi</v>
      </c>
    </row>
    <row r="326" spans="1:8" x14ac:dyDescent="0.25">
      <c r="A326" s="1">
        <v>2067</v>
      </c>
      <c r="B326" s="1" t="s">
        <v>3</v>
      </c>
      <c r="C326" s="1">
        <v>0</v>
      </c>
      <c r="D326" s="1">
        <v>298.31523900000002</v>
      </c>
      <c r="E326" s="1" t="s">
        <v>8</v>
      </c>
      <c r="F326" s="109"/>
      <c r="G326" s="48">
        <f t="shared" si="12"/>
        <v>9.6717429321748153E-3</v>
      </c>
      <c r="H326" s="1" t="str">
        <f t="shared" si="11"/>
        <v>Tinggi</v>
      </c>
    </row>
    <row r="327" spans="1:8" x14ac:dyDescent="0.25">
      <c r="A327" s="1">
        <v>2068</v>
      </c>
      <c r="B327" s="1" t="s">
        <v>3</v>
      </c>
      <c r="C327" s="1">
        <v>0</v>
      </c>
      <c r="D327" s="1">
        <v>46.186247999999999</v>
      </c>
      <c r="E327" s="1" t="s">
        <v>8</v>
      </c>
      <c r="F327" s="109"/>
      <c r="G327" s="48">
        <f t="shared" si="12"/>
        <v>1.4974143431461548E-3</v>
      </c>
      <c r="H327" s="1" t="str">
        <f t="shared" si="11"/>
        <v>Sedang</v>
      </c>
    </row>
    <row r="328" spans="1:8" x14ac:dyDescent="0.25">
      <c r="A328" s="1">
        <v>2069</v>
      </c>
      <c r="B328" s="1" t="s">
        <v>3</v>
      </c>
      <c r="C328" s="1">
        <v>0</v>
      </c>
      <c r="D328" s="1">
        <v>21.215599999999998</v>
      </c>
      <c r="E328" s="1" t="s">
        <v>8</v>
      </c>
      <c r="F328" s="109"/>
      <c r="G328" s="48">
        <f t="shared" si="12"/>
        <v>6.8783555959019583E-4</v>
      </c>
      <c r="H328" s="1" t="str">
        <f t="shared" ref="H328:H330" si="13">IF(G328&gt;0.0022,"Tinggi",IF(AND(G328&gt;0.0011,G328&lt;0.0021),"Sedang",IF(AND(G328&gt;0,G328&lt;0.001),"Rendah","Rendah")))</f>
        <v>Rendah</v>
      </c>
    </row>
    <row r="329" spans="1:8" x14ac:dyDescent="0.25">
      <c r="A329" s="1">
        <v>2072</v>
      </c>
      <c r="B329" s="1" t="s">
        <v>3</v>
      </c>
      <c r="C329" s="1">
        <v>0</v>
      </c>
      <c r="D329" s="1">
        <v>373.00649299999998</v>
      </c>
      <c r="E329" s="1" t="s">
        <v>8</v>
      </c>
      <c r="F329" s="109"/>
      <c r="G329" s="48">
        <f t="shared" si="12"/>
        <v>1.2093324244585656E-2</v>
      </c>
      <c r="H329" s="1" t="str">
        <f t="shared" si="13"/>
        <v>Tinggi</v>
      </c>
    </row>
    <row r="330" spans="1:8" x14ac:dyDescent="0.25">
      <c r="A330" s="1">
        <v>2073</v>
      </c>
      <c r="B330" s="1" t="s">
        <v>3</v>
      </c>
      <c r="C330" s="1">
        <v>0</v>
      </c>
      <c r="D330" s="1">
        <v>184.621872</v>
      </c>
      <c r="E330" s="1" t="s">
        <v>8</v>
      </c>
      <c r="F330" s="109"/>
      <c r="G330" s="48">
        <f t="shared" si="12"/>
        <v>5.9856656724160285E-3</v>
      </c>
      <c r="H330" s="1" t="str">
        <f t="shared" si="13"/>
        <v>Tinggi</v>
      </c>
    </row>
    <row r="331" spans="1:8" ht="15" hidden="1" customHeight="1" x14ac:dyDescent="0.25">
      <c r="A331" s="10">
        <v>996</v>
      </c>
      <c r="B331" s="10" t="s">
        <v>3</v>
      </c>
      <c r="C331" s="10">
        <v>0</v>
      </c>
      <c r="D331" s="10">
        <v>134.056048</v>
      </c>
      <c r="E331" s="10" t="s">
        <v>13</v>
      </c>
      <c r="F331" s="10"/>
      <c r="G331" s="10"/>
      <c r="H331" s="10"/>
    </row>
    <row r="332" spans="1:8" ht="15" hidden="1" customHeight="1" x14ac:dyDescent="0.25">
      <c r="A332" s="1">
        <v>983</v>
      </c>
      <c r="B332" s="1" t="s">
        <v>3</v>
      </c>
      <c r="C332" s="1">
        <v>0</v>
      </c>
      <c r="D332" s="1">
        <v>1265.1882519999999</v>
      </c>
      <c r="E332" s="1" t="s">
        <v>9</v>
      </c>
      <c r="F332" s="1"/>
      <c r="G332" s="1"/>
      <c r="H332" s="1"/>
    </row>
    <row r="333" spans="1:8" ht="15" hidden="1" customHeight="1" x14ac:dyDescent="0.25">
      <c r="A333" s="1">
        <v>984</v>
      </c>
      <c r="B333" s="1" t="s">
        <v>3</v>
      </c>
      <c r="C333" s="1">
        <v>0</v>
      </c>
      <c r="D333" s="1">
        <v>1167.0890280000001</v>
      </c>
      <c r="E333" s="1" t="s">
        <v>9</v>
      </c>
      <c r="F333" s="1"/>
      <c r="G333" s="1"/>
      <c r="H333" s="1"/>
    </row>
    <row r="334" spans="1:8" ht="15" hidden="1" customHeight="1" x14ac:dyDescent="0.25">
      <c r="A334" s="1">
        <v>985</v>
      </c>
      <c r="B334" s="1" t="s">
        <v>3</v>
      </c>
      <c r="C334" s="1">
        <v>0</v>
      </c>
      <c r="D334" s="1">
        <v>538.85962800000004</v>
      </c>
      <c r="E334" s="1" t="s">
        <v>9</v>
      </c>
      <c r="F334" s="1"/>
      <c r="G334" s="1"/>
      <c r="H334" s="1"/>
    </row>
    <row r="335" spans="1:8" ht="15" hidden="1" customHeight="1" x14ac:dyDescent="0.25">
      <c r="A335" s="1">
        <v>986</v>
      </c>
      <c r="B335" s="1" t="s">
        <v>3</v>
      </c>
      <c r="C335" s="1">
        <v>0</v>
      </c>
      <c r="D335" s="1">
        <v>1341.359211</v>
      </c>
      <c r="E335" s="1" t="s">
        <v>9</v>
      </c>
      <c r="F335" s="1"/>
      <c r="G335" s="1"/>
      <c r="H335" s="1"/>
    </row>
    <row r="336" spans="1:8" ht="15" hidden="1" customHeight="1" x14ac:dyDescent="0.25">
      <c r="A336" s="1">
        <v>987</v>
      </c>
      <c r="B336" s="1" t="s">
        <v>3</v>
      </c>
      <c r="C336" s="1">
        <v>0</v>
      </c>
      <c r="D336" s="1">
        <v>561.30245300000001</v>
      </c>
      <c r="E336" s="1" t="s">
        <v>9</v>
      </c>
      <c r="F336" s="1"/>
      <c r="G336" s="1"/>
      <c r="H336" s="1"/>
    </row>
    <row r="337" spans="1:8" ht="15" hidden="1" customHeight="1" x14ac:dyDescent="0.25">
      <c r="A337" s="1">
        <v>988</v>
      </c>
      <c r="B337" s="1" t="s">
        <v>3</v>
      </c>
      <c r="C337" s="1">
        <v>0</v>
      </c>
      <c r="D337" s="1">
        <v>119.035856</v>
      </c>
      <c r="E337" s="1" t="s">
        <v>9</v>
      </c>
      <c r="F337" s="1"/>
      <c r="G337" s="1"/>
      <c r="H337" s="1"/>
    </row>
    <row r="338" spans="1:8" ht="15" hidden="1" customHeight="1" x14ac:dyDescent="0.25">
      <c r="A338" s="1">
        <v>989</v>
      </c>
      <c r="B338" s="1" t="s">
        <v>3</v>
      </c>
      <c r="C338" s="1">
        <v>0</v>
      </c>
      <c r="D338" s="1">
        <v>45.279862999999999</v>
      </c>
      <c r="E338" s="1" t="s">
        <v>9</v>
      </c>
      <c r="F338" s="1"/>
      <c r="G338" s="1"/>
      <c r="H338" s="1"/>
    </row>
    <row r="339" spans="1:8" ht="15" hidden="1" customHeight="1" x14ac:dyDescent="0.25">
      <c r="A339" s="1">
        <v>990</v>
      </c>
      <c r="B339" s="1" t="s">
        <v>3</v>
      </c>
      <c r="C339" s="1">
        <v>0</v>
      </c>
      <c r="D339" s="1">
        <v>60.181572000000003</v>
      </c>
      <c r="E339" s="1" t="s">
        <v>9</v>
      </c>
      <c r="F339" s="1"/>
      <c r="G339" s="1"/>
      <c r="H339" s="1"/>
    </row>
    <row r="340" spans="1:8" ht="15" hidden="1" customHeight="1" x14ac:dyDescent="0.25">
      <c r="A340" s="1">
        <v>991</v>
      </c>
      <c r="B340" s="1" t="s">
        <v>3</v>
      </c>
      <c r="C340" s="1">
        <v>0</v>
      </c>
      <c r="D340" s="1">
        <v>34.456974000000002</v>
      </c>
      <c r="E340" s="1" t="s">
        <v>9</v>
      </c>
      <c r="F340" s="1"/>
      <c r="G340" s="1"/>
      <c r="H340" s="1"/>
    </row>
    <row r="341" spans="1:8" ht="15" hidden="1" customHeight="1" x14ac:dyDescent="0.25">
      <c r="A341" s="1">
        <v>992</v>
      </c>
      <c r="B341" s="1" t="s">
        <v>3</v>
      </c>
      <c r="C341" s="1">
        <v>0</v>
      </c>
      <c r="D341" s="1">
        <v>276.81646999999998</v>
      </c>
      <c r="E341" s="1" t="s">
        <v>9</v>
      </c>
      <c r="F341" s="1"/>
      <c r="G341" s="1"/>
      <c r="H341" s="1"/>
    </row>
    <row r="342" spans="1:8" ht="15" hidden="1" customHeight="1" x14ac:dyDescent="0.25">
      <c r="A342" s="1">
        <v>993</v>
      </c>
      <c r="B342" s="1" t="s">
        <v>3</v>
      </c>
      <c r="C342" s="1">
        <v>0</v>
      </c>
      <c r="D342" s="1">
        <v>319.33307600000001</v>
      </c>
      <c r="E342" s="1" t="s">
        <v>9</v>
      </c>
      <c r="F342" s="1"/>
      <c r="G342" s="1"/>
      <c r="H342" s="1"/>
    </row>
    <row r="343" spans="1:8" ht="15" hidden="1" customHeight="1" x14ac:dyDescent="0.25">
      <c r="A343" s="1">
        <v>994</v>
      </c>
      <c r="B343" s="1" t="s">
        <v>3</v>
      </c>
      <c r="C343" s="1">
        <v>0</v>
      </c>
      <c r="D343" s="1">
        <v>266.36478</v>
      </c>
      <c r="E343" s="1" t="s">
        <v>9</v>
      </c>
      <c r="F343" s="1"/>
      <c r="G343" s="1"/>
      <c r="H343" s="1"/>
    </row>
    <row r="344" spans="1:8" ht="15" hidden="1" customHeight="1" x14ac:dyDescent="0.25">
      <c r="A344" s="1">
        <v>995</v>
      </c>
      <c r="B344" s="1" t="s">
        <v>3</v>
      </c>
      <c r="C344" s="1">
        <v>0</v>
      </c>
      <c r="D344" s="1">
        <v>514.62706500000002</v>
      </c>
      <c r="E344" s="1" t="s">
        <v>9</v>
      </c>
      <c r="F344" s="1"/>
      <c r="G344" s="1"/>
      <c r="H344" s="1"/>
    </row>
    <row r="345" spans="1:8" ht="15" hidden="1" customHeight="1" x14ac:dyDescent="0.25">
      <c r="A345" s="1">
        <v>997</v>
      </c>
      <c r="B345" s="1" t="s">
        <v>3</v>
      </c>
      <c r="C345" s="1">
        <v>0</v>
      </c>
      <c r="D345" s="1">
        <v>836.47103200000004</v>
      </c>
      <c r="E345" s="1" t="s">
        <v>9</v>
      </c>
      <c r="F345" s="1"/>
      <c r="G345" s="1"/>
      <c r="H345" s="1"/>
    </row>
    <row r="346" spans="1:8" ht="15" hidden="1" customHeight="1" x14ac:dyDescent="0.25">
      <c r="A346" s="1">
        <v>998</v>
      </c>
      <c r="B346" s="1" t="s">
        <v>3</v>
      </c>
      <c r="C346" s="1">
        <v>0</v>
      </c>
      <c r="D346" s="1">
        <v>111.983328</v>
      </c>
      <c r="E346" s="1" t="s">
        <v>9</v>
      </c>
      <c r="F346" s="1"/>
      <c r="G346" s="1"/>
      <c r="H346" s="1"/>
    </row>
    <row r="347" spans="1:8" ht="15" hidden="1" customHeight="1" x14ac:dyDescent="0.25">
      <c r="A347" s="1">
        <v>999</v>
      </c>
      <c r="B347" s="1" t="s">
        <v>3</v>
      </c>
      <c r="C347" s="1">
        <v>0</v>
      </c>
      <c r="D347" s="1">
        <v>399.69278000000003</v>
      </c>
      <c r="E347" s="1" t="s">
        <v>9</v>
      </c>
      <c r="F347" s="1"/>
      <c r="G347" s="1"/>
      <c r="H347" s="1"/>
    </row>
    <row r="348" spans="1:8" ht="15" hidden="1" customHeight="1" x14ac:dyDescent="0.25">
      <c r="A348" s="1">
        <v>1000</v>
      </c>
      <c r="B348" s="1" t="s">
        <v>3</v>
      </c>
      <c r="C348" s="1">
        <v>0</v>
      </c>
      <c r="D348" s="1">
        <v>124.143393</v>
      </c>
      <c r="E348" s="1" t="s">
        <v>9</v>
      </c>
      <c r="F348" s="1"/>
      <c r="G348" s="1"/>
      <c r="H348" s="1"/>
    </row>
    <row r="349" spans="1:8" ht="15" hidden="1" customHeight="1" x14ac:dyDescent="0.25">
      <c r="A349" s="1">
        <v>1001</v>
      </c>
      <c r="B349" s="1" t="s">
        <v>3</v>
      </c>
      <c r="C349" s="1">
        <v>0</v>
      </c>
      <c r="D349" s="1">
        <v>413.54906299999999</v>
      </c>
      <c r="E349" s="1" t="s">
        <v>9</v>
      </c>
      <c r="F349" s="1"/>
      <c r="G349" s="1"/>
      <c r="H349" s="1"/>
    </row>
    <row r="350" spans="1:8" ht="15" hidden="1" customHeight="1" x14ac:dyDescent="0.25">
      <c r="A350" s="1">
        <v>1002</v>
      </c>
      <c r="B350" s="1" t="s">
        <v>3</v>
      </c>
      <c r="C350" s="1">
        <v>0</v>
      </c>
      <c r="D350" s="1">
        <v>110.29293699999999</v>
      </c>
      <c r="E350" s="1" t="s">
        <v>9</v>
      </c>
      <c r="F350" s="1"/>
      <c r="G350" s="1"/>
      <c r="H350" s="1"/>
    </row>
    <row r="351" spans="1:8" ht="15" hidden="1" customHeight="1" x14ac:dyDescent="0.25">
      <c r="A351" s="1">
        <v>1003</v>
      </c>
      <c r="B351" s="1" t="s">
        <v>3</v>
      </c>
      <c r="C351" s="1">
        <v>0</v>
      </c>
      <c r="D351" s="1">
        <v>229.05147700000001</v>
      </c>
      <c r="E351" s="1" t="s">
        <v>9</v>
      </c>
      <c r="F351" s="1"/>
      <c r="G351" s="1"/>
      <c r="H351" s="1"/>
    </row>
    <row r="352" spans="1:8" ht="15" hidden="1" customHeight="1" x14ac:dyDescent="0.25">
      <c r="A352" s="1">
        <v>1004</v>
      </c>
      <c r="B352" s="1" t="s">
        <v>3</v>
      </c>
      <c r="C352" s="1">
        <v>0</v>
      </c>
      <c r="D352" s="1">
        <v>606.27501400000006</v>
      </c>
      <c r="E352" s="1" t="s">
        <v>9</v>
      </c>
      <c r="F352" s="1"/>
      <c r="G352" s="1"/>
      <c r="H352" s="1"/>
    </row>
    <row r="353" spans="1:8" ht="15" hidden="1" customHeight="1" x14ac:dyDescent="0.25">
      <c r="A353" s="1">
        <v>1005</v>
      </c>
      <c r="B353" s="1" t="s">
        <v>3</v>
      </c>
      <c r="C353" s="1">
        <v>0</v>
      </c>
      <c r="D353" s="1">
        <v>236.51061000000001</v>
      </c>
      <c r="E353" s="1" t="s">
        <v>9</v>
      </c>
      <c r="F353" s="1"/>
      <c r="G353" s="1"/>
      <c r="H353" s="1"/>
    </row>
    <row r="354" spans="1:8" ht="15" hidden="1" customHeight="1" x14ac:dyDescent="0.25">
      <c r="A354" s="1">
        <v>1006</v>
      </c>
      <c r="B354" s="1" t="s">
        <v>3</v>
      </c>
      <c r="C354" s="1">
        <v>0</v>
      </c>
      <c r="D354" s="1">
        <v>89.352147000000002</v>
      </c>
      <c r="E354" s="1" t="s">
        <v>9</v>
      </c>
      <c r="F354" s="1"/>
      <c r="G354" s="1"/>
      <c r="H354" s="1"/>
    </row>
    <row r="355" spans="1:8" ht="15" hidden="1" customHeight="1" x14ac:dyDescent="0.25">
      <c r="A355" s="1">
        <v>1007</v>
      </c>
      <c r="B355" s="1" t="s">
        <v>3</v>
      </c>
      <c r="C355" s="1">
        <v>0</v>
      </c>
      <c r="D355" s="1">
        <v>897.46643500000005</v>
      </c>
      <c r="E355" s="1" t="s">
        <v>9</v>
      </c>
      <c r="F355" s="1"/>
      <c r="G355" s="1"/>
      <c r="H355" s="1"/>
    </row>
    <row r="356" spans="1:8" ht="15" hidden="1" customHeight="1" x14ac:dyDescent="0.25">
      <c r="A356" s="1">
        <v>1016</v>
      </c>
      <c r="B356" s="1" t="s">
        <v>3</v>
      </c>
      <c r="C356" s="1">
        <v>0</v>
      </c>
      <c r="D356" s="1">
        <v>1415.0882859999999</v>
      </c>
      <c r="E356" s="1" t="s">
        <v>9</v>
      </c>
      <c r="F356" s="1"/>
      <c r="G356" s="1"/>
      <c r="H356" s="1"/>
    </row>
    <row r="357" spans="1:8" ht="15" hidden="1" customHeight="1" x14ac:dyDescent="0.25">
      <c r="A357" s="1">
        <v>1021</v>
      </c>
      <c r="B357" s="1" t="s">
        <v>3</v>
      </c>
      <c r="C357" s="1">
        <v>0</v>
      </c>
      <c r="D357" s="1">
        <v>68.278919000000002</v>
      </c>
      <c r="E357" s="1" t="s">
        <v>9</v>
      </c>
      <c r="F357" s="1"/>
      <c r="G357" s="1"/>
      <c r="H357" s="1"/>
    </row>
    <row r="358" spans="1:8" ht="15" hidden="1" customHeight="1" x14ac:dyDescent="0.25">
      <c r="A358" s="1">
        <v>1026</v>
      </c>
      <c r="B358" s="1" t="s">
        <v>3</v>
      </c>
      <c r="C358" s="1">
        <v>0</v>
      </c>
      <c r="D358" s="1">
        <v>1148.8983270000001</v>
      </c>
      <c r="E358" s="1" t="s">
        <v>9</v>
      </c>
      <c r="F358" s="1"/>
      <c r="G358" s="1"/>
      <c r="H358" s="1"/>
    </row>
    <row r="359" spans="1:8" ht="15" hidden="1" customHeight="1" x14ac:dyDescent="0.25">
      <c r="A359" s="1">
        <v>1042</v>
      </c>
      <c r="B359" s="1" t="s">
        <v>3</v>
      </c>
      <c r="C359" s="1">
        <v>0</v>
      </c>
      <c r="D359" s="1">
        <v>266.91011600000002</v>
      </c>
      <c r="E359" s="1" t="s">
        <v>9</v>
      </c>
      <c r="F359" s="1"/>
      <c r="G359" s="1"/>
      <c r="H359" s="1"/>
    </row>
    <row r="360" spans="1:8" ht="15" hidden="1" customHeight="1" x14ac:dyDescent="0.25">
      <c r="A360" s="1">
        <v>1053</v>
      </c>
      <c r="B360" s="1" t="s">
        <v>3</v>
      </c>
      <c r="C360" s="1">
        <v>0</v>
      </c>
      <c r="D360" s="1">
        <v>915.29921000000002</v>
      </c>
      <c r="E360" s="1" t="s">
        <v>9</v>
      </c>
      <c r="F360" s="1"/>
      <c r="G360" s="1"/>
      <c r="H360" s="1"/>
    </row>
    <row r="361" spans="1:8" ht="15" hidden="1" customHeight="1" x14ac:dyDescent="0.25">
      <c r="A361" s="1">
        <v>1054</v>
      </c>
      <c r="B361" s="1" t="s">
        <v>3</v>
      </c>
      <c r="C361" s="1">
        <v>0</v>
      </c>
      <c r="D361" s="1">
        <v>232.05061499999999</v>
      </c>
      <c r="E361" s="1" t="s">
        <v>9</v>
      </c>
      <c r="F361" s="1"/>
      <c r="G361" s="1"/>
      <c r="H361" s="1"/>
    </row>
    <row r="362" spans="1:8" ht="15" hidden="1" customHeight="1" x14ac:dyDescent="0.25">
      <c r="A362" s="1">
        <v>1056</v>
      </c>
      <c r="B362" s="1" t="s">
        <v>3</v>
      </c>
      <c r="C362" s="1">
        <v>0</v>
      </c>
      <c r="D362" s="1">
        <v>269.14370100000002</v>
      </c>
      <c r="E362" s="1" t="s">
        <v>9</v>
      </c>
      <c r="F362" s="1"/>
      <c r="G362" s="1"/>
      <c r="H362" s="1"/>
    </row>
    <row r="363" spans="1:8" ht="15" hidden="1" customHeight="1" x14ac:dyDescent="0.25">
      <c r="A363" s="1">
        <v>1059</v>
      </c>
      <c r="B363" s="1" t="s">
        <v>3</v>
      </c>
      <c r="C363" s="1">
        <v>0</v>
      </c>
      <c r="D363" s="1">
        <v>791.60944600000005</v>
      </c>
      <c r="E363" s="1" t="s">
        <v>9</v>
      </c>
      <c r="F363" s="1"/>
      <c r="G363" s="1"/>
      <c r="H363" s="1"/>
    </row>
    <row r="364" spans="1:8" ht="15" hidden="1" customHeight="1" x14ac:dyDescent="0.25">
      <c r="A364" s="1">
        <v>1060</v>
      </c>
      <c r="B364" s="1" t="s">
        <v>3</v>
      </c>
      <c r="C364" s="1">
        <v>0</v>
      </c>
      <c r="D364" s="1">
        <v>495.48395199999999</v>
      </c>
      <c r="E364" s="1" t="s">
        <v>9</v>
      </c>
      <c r="F364" s="1"/>
      <c r="G364" s="1"/>
      <c r="H364" s="1"/>
    </row>
    <row r="365" spans="1:8" ht="15" hidden="1" customHeight="1" x14ac:dyDescent="0.25">
      <c r="A365" s="1">
        <v>1061</v>
      </c>
      <c r="B365" s="1" t="s">
        <v>3</v>
      </c>
      <c r="C365" s="1">
        <v>0</v>
      </c>
      <c r="D365" s="1">
        <v>725.37037399999997</v>
      </c>
      <c r="E365" s="1" t="s">
        <v>9</v>
      </c>
      <c r="F365" s="1"/>
      <c r="G365" s="1"/>
      <c r="H365" s="1"/>
    </row>
    <row r="366" spans="1:8" ht="15" hidden="1" customHeight="1" x14ac:dyDescent="0.25">
      <c r="A366" s="1">
        <v>1062</v>
      </c>
      <c r="B366" s="1" t="s">
        <v>3</v>
      </c>
      <c r="C366" s="1">
        <v>0</v>
      </c>
      <c r="D366" s="1">
        <v>453.67054200000001</v>
      </c>
      <c r="E366" s="1" t="s">
        <v>9</v>
      </c>
      <c r="F366" s="1"/>
      <c r="G366" s="1"/>
      <c r="H366" s="1"/>
    </row>
    <row r="367" spans="1:8" ht="15" hidden="1" customHeight="1" x14ac:dyDescent="0.25">
      <c r="A367" s="1">
        <v>1063</v>
      </c>
      <c r="B367" s="1" t="s">
        <v>3</v>
      </c>
      <c r="C367" s="1">
        <v>0</v>
      </c>
      <c r="D367" s="1">
        <v>146.31385700000001</v>
      </c>
      <c r="E367" s="1" t="s">
        <v>9</v>
      </c>
      <c r="F367" s="1"/>
      <c r="G367" s="1"/>
      <c r="H367" s="1"/>
    </row>
    <row r="368" spans="1:8" ht="15" hidden="1" customHeight="1" x14ac:dyDescent="0.25">
      <c r="A368" s="1">
        <v>1065</v>
      </c>
      <c r="B368" s="1" t="s">
        <v>3</v>
      </c>
      <c r="C368" s="1">
        <v>0</v>
      </c>
      <c r="D368" s="1">
        <v>642.12010999999995</v>
      </c>
      <c r="E368" s="1" t="s">
        <v>9</v>
      </c>
      <c r="F368" s="1"/>
      <c r="G368" s="1"/>
      <c r="H368" s="1"/>
    </row>
    <row r="369" spans="1:8" ht="15" hidden="1" customHeight="1" x14ac:dyDescent="0.25">
      <c r="A369" s="1">
        <v>1070</v>
      </c>
      <c r="B369" s="1" t="s">
        <v>3</v>
      </c>
      <c r="C369" s="1">
        <v>0</v>
      </c>
      <c r="D369" s="1">
        <v>825.43007799999998</v>
      </c>
      <c r="E369" s="1" t="s">
        <v>9</v>
      </c>
      <c r="F369" s="1"/>
      <c r="G369" s="1"/>
      <c r="H369" s="1"/>
    </row>
    <row r="370" spans="1:8" ht="15" hidden="1" customHeight="1" x14ac:dyDescent="0.25">
      <c r="A370" s="1">
        <v>1248</v>
      </c>
      <c r="B370" s="1" t="s">
        <v>3</v>
      </c>
      <c r="C370" s="1">
        <v>0</v>
      </c>
      <c r="D370" s="1">
        <v>114.11873199999999</v>
      </c>
      <c r="E370" s="1" t="s">
        <v>9</v>
      </c>
      <c r="F370" s="1"/>
      <c r="G370" s="1"/>
      <c r="H370" s="1"/>
    </row>
    <row r="371" spans="1:8" ht="15" hidden="1" customHeight="1" x14ac:dyDescent="0.25">
      <c r="A371" s="1">
        <v>1249</v>
      </c>
      <c r="B371" s="1" t="s">
        <v>3</v>
      </c>
      <c r="C371" s="1">
        <v>0</v>
      </c>
      <c r="D371" s="1">
        <v>136.53536500000001</v>
      </c>
      <c r="E371" s="1" t="s">
        <v>9</v>
      </c>
      <c r="F371" s="1"/>
      <c r="G371" s="1"/>
      <c r="H371" s="1"/>
    </row>
    <row r="372" spans="1:8" ht="15" hidden="1" customHeight="1" x14ac:dyDescent="0.25">
      <c r="A372" s="1">
        <v>1256</v>
      </c>
      <c r="B372" s="1" t="s">
        <v>3</v>
      </c>
      <c r="C372" s="1">
        <v>0</v>
      </c>
      <c r="D372" s="1">
        <v>197.361313</v>
      </c>
      <c r="E372" s="1" t="s">
        <v>9</v>
      </c>
      <c r="F372" s="1"/>
      <c r="G372" s="1"/>
      <c r="H372" s="1"/>
    </row>
    <row r="373" spans="1:8" ht="15" hidden="1" customHeight="1" x14ac:dyDescent="0.25">
      <c r="A373" s="1">
        <v>1274</v>
      </c>
      <c r="B373" s="1" t="s">
        <v>3</v>
      </c>
      <c r="C373" s="1">
        <v>0</v>
      </c>
      <c r="D373" s="1">
        <v>527.36230599999999</v>
      </c>
      <c r="E373" s="1" t="s">
        <v>9</v>
      </c>
      <c r="F373" s="1"/>
      <c r="G373" s="1"/>
      <c r="H373" s="1"/>
    </row>
    <row r="374" spans="1:8" ht="15" hidden="1" customHeight="1" x14ac:dyDescent="0.25">
      <c r="A374" s="1">
        <v>1275</v>
      </c>
      <c r="B374" s="1" t="s">
        <v>3</v>
      </c>
      <c r="C374" s="1">
        <v>0</v>
      </c>
      <c r="D374" s="1">
        <v>225.94210000000001</v>
      </c>
      <c r="E374" s="1" t="s">
        <v>9</v>
      </c>
      <c r="F374" s="1"/>
      <c r="G374" s="1"/>
      <c r="H374" s="1"/>
    </row>
    <row r="375" spans="1:8" ht="15" hidden="1" customHeight="1" x14ac:dyDescent="0.25">
      <c r="A375" s="1">
        <v>1276</v>
      </c>
      <c r="B375" s="1" t="s">
        <v>3</v>
      </c>
      <c r="C375" s="1">
        <v>0</v>
      </c>
      <c r="D375" s="1">
        <v>180.26513499999999</v>
      </c>
      <c r="E375" s="1" t="s">
        <v>9</v>
      </c>
      <c r="F375" s="1"/>
      <c r="G375" s="1"/>
      <c r="H375" s="1"/>
    </row>
    <row r="376" spans="1:8" ht="15" hidden="1" customHeight="1" x14ac:dyDescent="0.25">
      <c r="A376" s="1">
        <v>1279</v>
      </c>
      <c r="B376" s="1" t="s">
        <v>3</v>
      </c>
      <c r="C376" s="1">
        <v>0</v>
      </c>
      <c r="D376" s="1">
        <v>526.69288700000004</v>
      </c>
      <c r="E376" s="1" t="s">
        <v>9</v>
      </c>
      <c r="F376" s="1"/>
      <c r="G376" s="1"/>
      <c r="H376" s="1"/>
    </row>
    <row r="377" spans="1:8" ht="15" hidden="1" customHeight="1" x14ac:dyDescent="0.25">
      <c r="A377" s="1">
        <v>1280</v>
      </c>
      <c r="B377" s="1" t="s">
        <v>3</v>
      </c>
      <c r="C377" s="1">
        <v>0</v>
      </c>
      <c r="D377" s="1">
        <v>63.290039999999998</v>
      </c>
      <c r="E377" s="1" t="s">
        <v>9</v>
      </c>
      <c r="F377" s="1"/>
      <c r="G377" s="1"/>
      <c r="H377" s="1"/>
    </row>
    <row r="378" spans="1:8" ht="15" hidden="1" customHeight="1" x14ac:dyDescent="0.25">
      <c r="A378" s="1">
        <v>1281</v>
      </c>
      <c r="B378" s="1" t="s">
        <v>3</v>
      </c>
      <c r="C378" s="1">
        <v>0</v>
      </c>
      <c r="D378" s="1">
        <v>511.20173899999998</v>
      </c>
      <c r="E378" s="1" t="s">
        <v>9</v>
      </c>
      <c r="F378" s="1"/>
      <c r="G378" s="1"/>
      <c r="H378" s="1"/>
    </row>
    <row r="379" spans="1:8" ht="15" hidden="1" customHeight="1" x14ac:dyDescent="0.25">
      <c r="A379" s="1">
        <v>1289</v>
      </c>
      <c r="B379" s="1" t="s">
        <v>3</v>
      </c>
      <c r="C379" s="1">
        <v>0</v>
      </c>
      <c r="D379" s="1">
        <v>271.27210400000001</v>
      </c>
      <c r="E379" s="1" t="s">
        <v>9</v>
      </c>
      <c r="F379" s="1"/>
      <c r="G379" s="1"/>
      <c r="H379" s="1"/>
    </row>
    <row r="380" spans="1:8" ht="15" hidden="1" customHeight="1" x14ac:dyDescent="0.25">
      <c r="A380" s="1">
        <v>1290</v>
      </c>
      <c r="B380" s="1" t="s">
        <v>3</v>
      </c>
      <c r="C380" s="1">
        <v>0</v>
      </c>
      <c r="D380" s="1">
        <v>304.612504</v>
      </c>
      <c r="E380" s="1" t="s">
        <v>9</v>
      </c>
      <c r="F380" s="1"/>
      <c r="G380" s="1"/>
      <c r="H380" s="1"/>
    </row>
    <row r="381" spans="1:8" ht="15" hidden="1" customHeight="1" x14ac:dyDescent="0.25">
      <c r="A381" s="1">
        <v>1292</v>
      </c>
      <c r="B381" s="1" t="s">
        <v>3</v>
      </c>
      <c r="C381" s="1">
        <v>0</v>
      </c>
      <c r="D381" s="1">
        <v>156.84535199999999</v>
      </c>
      <c r="E381" s="1" t="s">
        <v>9</v>
      </c>
      <c r="F381" s="1"/>
      <c r="G381" s="1"/>
      <c r="H381" s="1"/>
    </row>
    <row r="382" spans="1:8" ht="15" hidden="1" customHeight="1" x14ac:dyDescent="0.25">
      <c r="A382" s="1">
        <v>1314</v>
      </c>
      <c r="B382" s="1" t="s">
        <v>3</v>
      </c>
      <c r="C382" s="1">
        <v>0</v>
      </c>
      <c r="D382" s="1">
        <v>319.21888100000001</v>
      </c>
      <c r="E382" s="1" t="s">
        <v>9</v>
      </c>
      <c r="F382" s="1"/>
      <c r="G382" s="1"/>
      <c r="H382" s="1"/>
    </row>
    <row r="383" spans="1:8" ht="15" hidden="1" customHeight="1" x14ac:dyDescent="0.25">
      <c r="A383" s="1">
        <v>1315</v>
      </c>
      <c r="B383" s="1" t="s">
        <v>3</v>
      </c>
      <c r="C383" s="1">
        <v>0</v>
      </c>
      <c r="D383" s="1">
        <v>94.096010000000007</v>
      </c>
      <c r="E383" s="1" t="s">
        <v>9</v>
      </c>
      <c r="F383" s="1"/>
      <c r="G383" s="1"/>
      <c r="H383" s="1"/>
    </row>
    <row r="384" spans="1:8" ht="15" hidden="1" customHeight="1" x14ac:dyDescent="0.25">
      <c r="A384" s="1">
        <v>1316</v>
      </c>
      <c r="B384" s="1" t="s">
        <v>3</v>
      </c>
      <c r="C384" s="1">
        <v>0</v>
      </c>
      <c r="D384" s="1">
        <v>179.01021499999999</v>
      </c>
      <c r="E384" s="1" t="s">
        <v>9</v>
      </c>
      <c r="F384" s="1"/>
      <c r="G384" s="1"/>
      <c r="H384" s="1"/>
    </row>
    <row r="385" spans="1:8" ht="15" hidden="1" customHeight="1" x14ac:dyDescent="0.25">
      <c r="A385" s="1">
        <v>1317</v>
      </c>
      <c r="B385" s="1" t="s">
        <v>3</v>
      </c>
      <c r="C385" s="1">
        <v>0</v>
      </c>
      <c r="D385" s="1">
        <v>134.84325000000001</v>
      </c>
      <c r="E385" s="1" t="s">
        <v>9</v>
      </c>
      <c r="F385" s="1"/>
      <c r="G385" s="1"/>
      <c r="H385" s="1"/>
    </row>
    <row r="386" spans="1:8" ht="15" hidden="1" customHeight="1" x14ac:dyDescent="0.25">
      <c r="A386" s="1">
        <v>1319</v>
      </c>
      <c r="B386" s="1" t="s">
        <v>3</v>
      </c>
      <c r="C386" s="1">
        <v>0</v>
      </c>
      <c r="D386" s="1">
        <v>294.46318100000002</v>
      </c>
      <c r="E386" s="1" t="s">
        <v>9</v>
      </c>
      <c r="F386" s="1"/>
      <c r="G386" s="1"/>
      <c r="H386" s="1"/>
    </row>
    <row r="387" spans="1:8" ht="15" hidden="1" customHeight="1" x14ac:dyDescent="0.25">
      <c r="A387" s="1">
        <v>1325</v>
      </c>
      <c r="B387" s="1" t="s">
        <v>3</v>
      </c>
      <c r="C387" s="1">
        <v>0</v>
      </c>
      <c r="D387" s="1">
        <v>616.91571599999997</v>
      </c>
      <c r="E387" s="1" t="s">
        <v>9</v>
      </c>
      <c r="F387" s="1"/>
      <c r="G387" s="1"/>
      <c r="H387" s="1"/>
    </row>
    <row r="388" spans="1:8" ht="15" hidden="1" customHeight="1" x14ac:dyDescent="0.25">
      <c r="A388" s="1">
        <v>1326</v>
      </c>
      <c r="B388" s="1" t="s">
        <v>3</v>
      </c>
      <c r="C388" s="1">
        <v>0</v>
      </c>
      <c r="D388" s="1">
        <v>472.84060699999998</v>
      </c>
      <c r="E388" s="1" t="s">
        <v>9</v>
      </c>
      <c r="F388" s="1"/>
      <c r="G388" s="1"/>
      <c r="H388" s="1"/>
    </row>
    <row r="389" spans="1:8" ht="15" hidden="1" customHeight="1" x14ac:dyDescent="0.25">
      <c r="A389" s="1">
        <v>1338</v>
      </c>
      <c r="B389" s="1" t="s">
        <v>3</v>
      </c>
      <c r="C389" s="1">
        <v>0</v>
      </c>
      <c r="D389" s="1">
        <v>745.319031</v>
      </c>
      <c r="E389" s="1" t="s">
        <v>9</v>
      </c>
      <c r="F389" s="1"/>
      <c r="G389" s="1"/>
      <c r="H389" s="1"/>
    </row>
    <row r="390" spans="1:8" ht="15" hidden="1" customHeight="1" x14ac:dyDescent="0.25">
      <c r="A390" s="1">
        <v>1339</v>
      </c>
      <c r="B390" s="1" t="s">
        <v>3</v>
      </c>
      <c r="C390" s="1">
        <v>0</v>
      </c>
      <c r="D390" s="1">
        <v>285.62158499999998</v>
      </c>
      <c r="E390" s="1" t="s">
        <v>9</v>
      </c>
      <c r="F390" s="1"/>
      <c r="G390" s="1"/>
      <c r="H390" s="1"/>
    </row>
    <row r="391" spans="1:8" ht="15" hidden="1" customHeight="1" x14ac:dyDescent="0.25">
      <c r="A391" s="1">
        <v>1343</v>
      </c>
      <c r="B391" s="1" t="s">
        <v>3</v>
      </c>
      <c r="C391" s="1">
        <v>0</v>
      </c>
      <c r="D391" s="1">
        <v>697.21630100000004</v>
      </c>
      <c r="E391" s="1" t="s">
        <v>9</v>
      </c>
      <c r="F391" s="1"/>
      <c r="G391" s="1"/>
      <c r="H391" s="1"/>
    </row>
    <row r="392" spans="1:8" ht="15" hidden="1" customHeight="1" x14ac:dyDescent="0.25">
      <c r="A392" s="1">
        <v>1346</v>
      </c>
      <c r="B392" s="1" t="s">
        <v>3</v>
      </c>
      <c r="C392" s="1">
        <v>0</v>
      </c>
      <c r="D392" s="1">
        <v>486.85807</v>
      </c>
      <c r="E392" s="1" t="s">
        <v>9</v>
      </c>
      <c r="F392" s="1"/>
      <c r="G392" s="1"/>
      <c r="H392" s="1"/>
    </row>
    <row r="393" spans="1:8" ht="15" hidden="1" customHeight="1" x14ac:dyDescent="0.25">
      <c r="A393" s="1">
        <v>1347</v>
      </c>
      <c r="B393" s="1" t="s">
        <v>3</v>
      </c>
      <c r="C393" s="1">
        <v>0</v>
      </c>
      <c r="D393" s="1">
        <v>68.416214999999994</v>
      </c>
      <c r="E393" s="1" t="s">
        <v>9</v>
      </c>
      <c r="F393" s="1"/>
      <c r="G393" s="1"/>
      <c r="H393" s="1"/>
    </row>
    <row r="394" spans="1:8" ht="15" hidden="1" customHeight="1" x14ac:dyDescent="0.25">
      <c r="A394" s="1">
        <v>1348</v>
      </c>
      <c r="B394" s="1" t="s">
        <v>3</v>
      </c>
      <c r="C394" s="1">
        <v>0</v>
      </c>
      <c r="D394" s="1">
        <v>325.13427100000001</v>
      </c>
      <c r="E394" s="1" t="s">
        <v>9</v>
      </c>
      <c r="F394" s="1"/>
      <c r="G394" s="1"/>
      <c r="H394" s="1"/>
    </row>
    <row r="395" spans="1:8" ht="15" hidden="1" customHeight="1" x14ac:dyDescent="0.25">
      <c r="A395" s="1">
        <v>1349</v>
      </c>
      <c r="B395" s="1" t="s">
        <v>3</v>
      </c>
      <c r="C395" s="1">
        <v>0</v>
      </c>
      <c r="D395" s="1">
        <v>177.298033</v>
      </c>
      <c r="E395" s="1" t="s">
        <v>9</v>
      </c>
      <c r="F395" s="1"/>
      <c r="G395" s="1"/>
      <c r="H395" s="1"/>
    </row>
    <row r="396" spans="1:8" ht="15" hidden="1" customHeight="1" x14ac:dyDescent="0.25">
      <c r="A396" s="1">
        <v>1880</v>
      </c>
      <c r="B396" s="1" t="s">
        <v>3</v>
      </c>
      <c r="C396" s="1">
        <v>0</v>
      </c>
      <c r="D396" s="1">
        <v>1260.900819</v>
      </c>
      <c r="E396" s="1" t="s">
        <v>9</v>
      </c>
      <c r="F396" s="1"/>
      <c r="G396" s="1"/>
      <c r="H396" s="1"/>
    </row>
    <row r="397" spans="1:8" ht="15" hidden="1" customHeight="1" x14ac:dyDescent="0.25">
      <c r="A397" s="1">
        <v>1881</v>
      </c>
      <c r="B397" s="1" t="s">
        <v>3</v>
      </c>
      <c r="C397" s="1">
        <v>0</v>
      </c>
      <c r="D397" s="1">
        <v>300.75734999999997</v>
      </c>
      <c r="E397" s="1" t="s">
        <v>9</v>
      </c>
      <c r="F397" s="1"/>
      <c r="G397" s="1"/>
      <c r="H397" s="1"/>
    </row>
    <row r="398" spans="1:8" ht="15" hidden="1" customHeight="1" x14ac:dyDescent="0.25">
      <c r="A398" s="1">
        <v>1882</v>
      </c>
      <c r="B398" s="1" t="s">
        <v>3</v>
      </c>
      <c r="C398" s="1">
        <v>0</v>
      </c>
      <c r="D398" s="1">
        <v>817.04843500000004</v>
      </c>
      <c r="E398" s="1" t="s">
        <v>9</v>
      </c>
      <c r="F398" s="1"/>
      <c r="G398" s="1"/>
      <c r="H398" s="1"/>
    </row>
    <row r="399" spans="1:8" ht="15" hidden="1" customHeight="1" x14ac:dyDescent="0.25">
      <c r="A399" s="1">
        <v>1883</v>
      </c>
      <c r="B399" s="1" t="s">
        <v>3</v>
      </c>
      <c r="C399" s="1">
        <v>0</v>
      </c>
      <c r="D399" s="1">
        <v>312.938154</v>
      </c>
      <c r="E399" s="1" t="s">
        <v>9</v>
      </c>
      <c r="F399" s="1"/>
      <c r="G399" s="1"/>
      <c r="H399" s="1"/>
    </row>
    <row r="400" spans="1:8" ht="15" hidden="1" customHeight="1" x14ac:dyDescent="0.25">
      <c r="A400" s="1">
        <v>1886</v>
      </c>
      <c r="B400" s="1" t="s">
        <v>3</v>
      </c>
      <c r="C400" s="1">
        <v>0</v>
      </c>
      <c r="D400" s="1">
        <v>1906.298616</v>
      </c>
      <c r="E400" s="1" t="s">
        <v>9</v>
      </c>
      <c r="F400" s="1"/>
      <c r="G400" s="1"/>
      <c r="H400" s="1"/>
    </row>
    <row r="401" spans="1:8" ht="15" hidden="1" customHeight="1" x14ac:dyDescent="0.25">
      <c r="A401" s="1">
        <v>1964</v>
      </c>
      <c r="B401" s="1" t="s">
        <v>3</v>
      </c>
      <c r="C401" s="1">
        <v>0</v>
      </c>
      <c r="D401" s="1">
        <v>752.18004399999995</v>
      </c>
      <c r="E401" s="1" t="s">
        <v>9</v>
      </c>
      <c r="F401" s="1"/>
      <c r="G401" s="1"/>
      <c r="H401" s="1"/>
    </row>
    <row r="402" spans="1:8" ht="15" hidden="1" customHeight="1" x14ac:dyDescent="0.25">
      <c r="A402" s="1">
        <v>1965</v>
      </c>
      <c r="B402" s="1" t="s">
        <v>3</v>
      </c>
      <c r="C402" s="1">
        <v>0</v>
      </c>
      <c r="D402" s="1">
        <v>346.99330200000003</v>
      </c>
      <c r="E402" s="1" t="s">
        <v>9</v>
      </c>
      <c r="F402" s="1"/>
      <c r="G402" s="1"/>
      <c r="H402" s="1"/>
    </row>
    <row r="403" spans="1:8" ht="15" hidden="1" customHeight="1" x14ac:dyDescent="0.25">
      <c r="A403" s="1">
        <v>1966</v>
      </c>
      <c r="B403" s="1" t="s">
        <v>3</v>
      </c>
      <c r="C403" s="1">
        <v>0</v>
      </c>
      <c r="D403" s="1">
        <v>345.60314599999998</v>
      </c>
      <c r="E403" s="1" t="s">
        <v>9</v>
      </c>
      <c r="F403" s="1"/>
      <c r="G403" s="1"/>
      <c r="H403" s="1"/>
    </row>
    <row r="404" spans="1:8" ht="15" hidden="1" customHeight="1" x14ac:dyDescent="0.25">
      <c r="A404" s="1">
        <v>1967</v>
      </c>
      <c r="B404" s="1" t="s">
        <v>3</v>
      </c>
      <c r="C404" s="1">
        <v>0</v>
      </c>
      <c r="D404" s="1">
        <v>1240.117148</v>
      </c>
      <c r="E404" s="1" t="s">
        <v>9</v>
      </c>
      <c r="F404" s="1"/>
      <c r="G404" s="1"/>
      <c r="H404" s="1"/>
    </row>
    <row r="405" spans="1:8" ht="15" hidden="1" customHeight="1" x14ac:dyDescent="0.25">
      <c r="A405" s="1">
        <v>1969</v>
      </c>
      <c r="B405" s="1" t="s">
        <v>3</v>
      </c>
      <c r="C405" s="1">
        <v>0</v>
      </c>
      <c r="D405" s="1">
        <v>918.02308900000003</v>
      </c>
      <c r="E405" s="1" t="s">
        <v>9</v>
      </c>
      <c r="F405" s="1"/>
      <c r="G405" s="1"/>
      <c r="H405" s="1"/>
    </row>
    <row r="406" spans="1:8" ht="15" hidden="1" customHeight="1" x14ac:dyDescent="0.25">
      <c r="A406" s="1">
        <v>1970</v>
      </c>
      <c r="B406" s="1" t="s">
        <v>3</v>
      </c>
      <c r="C406" s="1">
        <v>0</v>
      </c>
      <c r="D406" s="1">
        <v>811.54606200000001</v>
      </c>
      <c r="E406" s="1" t="s">
        <v>9</v>
      </c>
      <c r="F406" s="1"/>
      <c r="G406" s="1"/>
      <c r="H406" s="1"/>
    </row>
    <row r="407" spans="1:8" ht="15" hidden="1" customHeight="1" x14ac:dyDescent="0.25">
      <c r="A407" s="1">
        <v>1971</v>
      </c>
      <c r="B407" s="1" t="s">
        <v>3</v>
      </c>
      <c r="C407" s="1">
        <v>0</v>
      </c>
      <c r="D407" s="1">
        <v>385.16542099999998</v>
      </c>
      <c r="E407" s="1" t="s">
        <v>9</v>
      </c>
      <c r="F407" s="1"/>
      <c r="G407" s="1"/>
      <c r="H407" s="1"/>
    </row>
    <row r="408" spans="1:8" ht="15" hidden="1" customHeight="1" x14ac:dyDescent="0.25">
      <c r="A408" s="1">
        <v>1975</v>
      </c>
      <c r="B408" s="1" t="s">
        <v>3</v>
      </c>
      <c r="C408" s="1">
        <v>0</v>
      </c>
      <c r="D408" s="1">
        <v>464.40435100000002</v>
      </c>
      <c r="E408" s="1" t="s">
        <v>9</v>
      </c>
      <c r="F408" s="1"/>
      <c r="G408" s="1"/>
      <c r="H408" s="1"/>
    </row>
    <row r="409" spans="1:8" ht="15" hidden="1" customHeight="1" x14ac:dyDescent="0.25">
      <c r="A409" s="1">
        <v>1976</v>
      </c>
      <c r="B409" s="1" t="s">
        <v>3</v>
      </c>
      <c r="C409" s="1">
        <v>0</v>
      </c>
      <c r="D409" s="1">
        <v>186.01102700000001</v>
      </c>
      <c r="E409" s="1" t="s">
        <v>9</v>
      </c>
      <c r="F409" s="1"/>
      <c r="G409" s="1"/>
      <c r="H409" s="1"/>
    </row>
    <row r="410" spans="1:8" ht="15" hidden="1" customHeight="1" x14ac:dyDescent="0.25">
      <c r="A410" s="1">
        <v>1981</v>
      </c>
      <c r="B410" s="1" t="s">
        <v>3</v>
      </c>
      <c r="C410" s="1">
        <v>0</v>
      </c>
      <c r="D410" s="1">
        <v>288.03260999999998</v>
      </c>
      <c r="E410" s="1" t="s">
        <v>9</v>
      </c>
      <c r="F410" s="1"/>
      <c r="G410" s="1"/>
      <c r="H410" s="1"/>
    </row>
    <row r="411" spans="1:8" ht="15" hidden="1" customHeight="1" x14ac:dyDescent="0.25">
      <c r="A411" s="1">
        <v>1982</v>
      </c>
      <c r="B411" s="1" t="s">
        <v>3</v>
      </c>
      <c r="C411" s="1">
        <v>0</v>
      </c>
      <c r="D411" s="1">
        <v>181.46457699999999</v>
      </c>
      <c r="E411" s="1" t="s">
        <v>9</v>
      </c>
      <c r="F411" s="1"/>
      <c r="G411" s="1"/>
      <c r="H411" s="1"/>
    </row>
    <row r="412" spans="1:8" ht="15" hidden="1" customHeight="1" x14ac:dyDescent="0.25">
      <c r="A412" s="1">
        <v>1983</v>
      </c>
      <c r="B412" s="1" t="s">
        <v>3</v>
      </c>
      <c r="C412" s="1">
        <v>0</v>
      </c>
      <c r="D412" s="1">
        <v>508.67264299999999</v>
      </c>
      <c r="E412" s="1" t="s">
        <v>9</v>
      </c>
      <c r="F412" s="1"/>
      <c r="G412" s="1"/>
      <c r="H412" s="1"/>
    </row>
    <row r="413" spans="1:8" ht="15" hidden="1" customHeight="1" x14ac:dyDescent="0.25">
      <c r="A413" s="1">
        <v>1984</v>
      </c>
      <c r="B413" s="1" t="s">
        <v>3</v>
      </c>
      <c r="C413" s="1">
        <v>0</v>
      </c>
      <c r="D413" s="1">
        <v>34.809797000000003</v>
      </c>
      <c r="E413" s="1" t="s">
        <v>9</v>
      </c>
      <c r="F413" s="1"/>
      <c r="G413" s="1"/>
      <c r="H413" s="1"/>
    </row>
    <row r="414" spans="1:8" ht="15" hidden="1" customHeight="1" x14ac:dyDescent="0.25">
      <c r="A414" s="1">
        <v>1986</v>
      </c>
      <c r="B414" s="1" t="s">
        <v>3</v>
      </c>
      <c r="C414" s="1">
        <v>0</v>
      </c>
      <c r="D414" s="1">
        <v>670.43984899999998</v>
      </c>
      <c r="E414" s="1" t="s">
        <v>9</v>
      </c>
      <c r="F414" s="1"/>
      <c r="G414" s="1"/>
      <c r="H414" s="1"/>
    </row>
    <row r="415" spans="1:8" ht="15" hidden="1" customHeight="1" x14ac:dyDescent="0.25">
      <c r="A415" s="1">
        <v>1987</v>
      </c>
      <c r="B415" s="1" t="s">
        <v>3</v>
      </c>
      <c r="C415" s="1">
        <v>0</v>
      </c>
      <c r="D415" s="1">
        <v>1609.7562439999999</v>
      </c>
      <c r="E415" s="1" t="s">
        <v>9</v>
      </c>
      <c r="F415" s="1"/>
      <c r="G415" s="1"/>
      <c r="H415" s="1"/>
    </row>
    <row r="416" spans="1:8" ht="15" hidden="1" customHeight="1" x14ac:dyDescent="0.25">
      <c r="A416" s="1">
        <v>1989</v>
      </c>
      <c r="B416" s="1" t="s">
        <v>3</v>
      </c>
      <c r="C416" s="1">
        <v>0</v>
      </c>
      <c r="D416" s="1">
        <v>826.28973499999995</v>
      </c>
      <c r="E416" s="1" t="s">
        <v>9</v>
      </c>
      <c r="F416" s="1"/>
      <c r="G416" s="1"/>
      <c r="H416" s="1"/>
    </row>
    <row r="417" spans="1:8" ht="15" hidden="1" customHeight="1" x14ac:dyDescent="0.25">
      <c r="A417" s="1">
        <v>2038</v>
      </c>
      <c r="B417" s="1" t="s">
        <v>3</v>
      </c>
      <c r="C417" s="1">
        <v>0</v>
      </c>
      <c r="D417" s="1">
        <v>597.43062999999995</v>
      </c>
      <c r="E417" s="1" t="s">
        <v>9</v>
      </c>
      <c r="F417" s="1"/>
      <c r="G417" s="1"/>
      <c r="H417" s="1"/>
    </row>
    <row r="418" spans="1:8" ht="15" hidden="1" customHeight="1" x14ac:dyDescent="0.25">
      <c r="A418" s="1">
        <v>2039</v>
      </c>
      <c r="B418" s="1" t="s">
        <v>3</v>
      </c>
      <c r="C418" s="1">
        <v>0</v>
      </c>
      <c r="D418" s="1">
        <v>430.45701000000003</v>
      </c>
      <c r="E418" s="1" t="s">
        <v>9</v>
      </c>
      <c r="F418" s="1"/>
      <c r="G418" s="1"/>
      <c r="H418" s="1"/>
    </row>
    <row r="419" spans="1:8" ht="15" hidden="1" customHeight="1" x14ac:dyDescent="0.25">
      <c r="A419" s="1">
        <v>2070</v>
      </c>
      <c r="B419" s="1" t="s">
        <v>3</v>
      </c>
      <c r="C419" s="1">
        <v>0</v>
      </c>
      <c r="D419" s="1">
        <v>155.22868299999999</v>
      </c>
      <c r="E419" s="1" t="s">
        <v>9</v>
      </c>
      <c r="F419" s="1"/>
      <c r="G419" s="1"/>
      <c r="H419" s="1"/>
    </row>
    <row r="420" spans="1:8" ht="15" hidden="1" customHeight="1" x14ac:dyDescent="0.25">
      <c r="A420" s="1">
        <v>2071</v>
      </c>
      <c r="B420" s="1" t="s">
        <v>3</v>
      </c>
      <c r="C420" s="1">
        <v>0</v>
      </c>
      <c r="D420" s="1">
        <v>334.06642299999999</v>
      </c>
      <c r="E420" s="1" t="s">
        <v>9</v>
      </c>
      <c r="F420" s="1"/>
      <c r="G420" s="1"/>
      <c r="H420" s="1"/>
    </row>
    <row r="421" spans="1:8" ht="15" hidden="1" customHeight="1" x14ac:dyDescent="0.25">
      <c r="A421" s="1">
        <v>1771</v>
      </c>
      <c r="B421" s="1" t="s">
        <v>3</v>
      </c>
      <c r="C421" s="1">
        <v>0</v>
      </c>
      <c r="D421" s="1">
        <v>1615.942902</v>
      </c>
      <c r="E421" s="1" t="s">
        <v>10</v>
      </c>
      <c r="F421" s="1"/>
      <c r="G421" s="1"/>
      <c r="H421" s="1"/>
    </row>
    <row r="422" spans="1:8" ht="15" hidden="1" customHeight="1" x14ac:dyDescent="0.25">
      <c r="A422" s="1">
        <v>1772</v>
      </c>
      <c r="B422" s="1" t="s">
        <v>3</v>
      </c>
      <c r="C422" s="1">
        <v>0</v>
      </c>
      <c r="D422" s="1">
        <v>2060.8030130000002</v>
      </c>
      <c r="E422" s="1" t="s">
        <v>10</v>
      </c>
      <c r="F422" s="1"/>
      <c r="G422" s="1"/>
      <c r="H422" s="1"/>
    </row>
    <row r="423" spans="1:8" ht="15" hidden="1" customHeight="1" x14ac:dyDescent="0.25">
      <c r="A423" s="1">
        <v>1773</v>
      </c>
      <c r="B423" s="1" t="s">
        <v>3</v>
      </c>
      <c r="C423" s="1">
        <v>0</v>
      </c>
      <c r="D423" s="1">
        <v>176.49564899999999</v>
      </c>
      <c r="E423" s="1" t="s">
        <v>10</v>
      </c>
      <c r="F423" s="1"/>
      <c r="G423" s="1"/>
      <c r="H423" s="1"/>
    </row>
    <row r="424" spans="1:8" ht="15" hidden="1" customHeight="1" x14ac:dyDescent="0.25">
      <c r="A424" s="1">
        <v>1774</v>
      </c>
      <c r="B424" s="1" t="s">
        <v>3</v>
      </c>
      <c r="C424" s="1">
        <v>0</v>
      </c>
      <c r="D424" s="1">
        <v>176.61885699999999</v>
      </c>
      <c r="E424" s="1" t="s">
        <v>10</v>
      </c>
      <c r="F424" s="1"/>
      <c r="G424" s="1"/>
      <c r="H424" s="1"/>
    </row>
    <row r="425" spans="1:8" ht="15" hidden="1" customHeight="1" x14ac:dyDescent="0.25">
      <c r="A425" s="1">
        <v>1775</v>
      </c>
      <c r="B425" s="1" t="s">
        <v>3</v>
      </c>
      <c r="C425" s="1">
        <v>0</v>
      </c>
      <c r="D425" s="1">
        <v>245.04242300000001</v>
      </c>
      <c r="E425" s="1" t="s">
        <v>10</v>
      </c>
      <c r="F425" s="1"/>
      <c r="G425" s="1"/>
      <c r="H425" s="1"/>
    </row>
    <row r="426" spans="1:8" ht="15" hidden="1" customHeight="1" x14ac:dyDescent="0.25">
      <c r="A426" s="1">
        <v>1776</v>
      </c>
      <c r="B426" s="1" t="s">
        <v>3</v>
      </c>
      <c r="C426" s="1">
        <v>0</v>
      </c>
      <c r="D426" s="1">
        <v>2189.1802859999998</v>
      </c>
      <c r="E426" s="1" t="s">
        <v>10</v>
      </c>
      <c r="F426" s="1"/>
      <c r="G426" s="1"/>
      <c r="H426" s="1"/>
    </row>
    <row r="427" spans="1:8" ht="15" hidden="1" customHeight="1" x14ac:dyDescent="0.25">
      <c r="A427" s="1">
        <v>1777</v>
      </c>
      <c r="B427" s="1" t="s">
        <v>3</v>
      </c>
      <c r="C427" s="1">
        <v>0</v>
      </c>
      <c r="D427" s="1">
        <v>304.22887900000001</v>
      </c>
      <c r="E427" s="1" t="s">
        <v>10</v>
      </c>
      <c r="F427" s="1"/>
      <c r="G427" s="1"/>
      <c r="H427" s="1"/>
    </row>
    <row r="428" spans="1:8" ht="15" hidden="1" customHeight="1" x14ac:dyDescent="0.25">
      <c r="A428" s="1">
        <v>1778</v>
      </c>
      <c r="B428" s="1" t="s">
        <v>3</v>
      </c>
      <c r="C428" s="1">
        <v>0</v>
      </c>
      <c r="D428" s="1">
        <v>449.53046899999998</v>
      </c>
      <c r="E428" s="1" t="s">
        <v>10</v>
      </c>
      <c r="F428" s="1"/>
      <c r="G428" s="1"/>
      <c r="H428" s="1"/>
    </row>
    <row r="429" spans="1:8" ht="15" hidden="1" customHeight="1" x14ac:dyDescent="0.25">
      <c r="A429" s="1">
        <v>1779</v>
      </c>
      <c r="B429" s="1" t="s">
        <v>3</v>
      </c>
      <c r="C429" s="1">
        <v>0</v>
      </c>
      <c r="D429" s="1">
        <v>420.68401499999999</v>
      </c>
      <c r="E429" s="1" t="s">
        <v>10</v>
      </c>
      <c r="F429" s="1"/>
      <c r="G429" s="1"/>
      <c r="H429" s="1"/>
    </row>
    <row r="430" spans="1:8" ht="15" hidden="1" customHeight="1" x14ac:dyDescent="0.25">
      <c r="A430" s="1">
        <v>1780</v>
      </c>
      <c r="B430" s="1" t="s">
        <v>3</v>
      </c>
      <c r="C430" s="1">
        <v>0</v>
      </c>
      <c r="D430" s="1">
        <v>31.539007000000002</v>
      </c>
      <c r="E430" s="1" t="s">
        <v>10</v>
      </c>
      <c r="F430" s="1"/>
      <c r="G430" s="1"/>
      <c r="H430" s="1"/>
    </row>
    <row r="431" spans="1:8" ht="15" hidden="1" customHeight="1" x14ac:dyDescent="0.25">
      <c r="A431" s="1">
        <v>1781</v>
      </c>
      <c r="B431" s="1" t="s">
        <v>3</v>
      </c>
      <c r="C431" s="1">
        <v>0</v>
      </c>
      <c r="D431" s="1">
        <v>34.481476000000001</v>
      </c>
      <c r="E431" s="1" t="s">
        <v>10</v>
      </c>
      <c r="F431" s="1"/>
      <c r="G431" s="1"/>
      <c r="H431" s="1"/>
    </row>
    <row r="432" spans="1:8" ht="15" hidden="1" customHeight="1" x14ac:dyDescent="0.25">
      <c r="A432" s="1">
        <v>1782</v>
      </c>
      <c r="B432" s="1" t="s">
        <v>3</v>
      </c>
      <c r="C432" s="1">
        <v>0</v>
      </c>
      <c r="D432" s="1">
        <v>77.455190000000002</v>
      </c>
      <c r="E432" s="1" t="s">
        <v>10</v>
      </c>
      <c r="F432" s="1"/>
      <c r="G432" s="1"/>
      <c r="H432" s="1"/>
    </row>
    <row r="433" spans="1:8" ht="15" hidden="1" customHeight="1" x14ac:dyDescent="0.25">
      <c r="A433" s="1">
        <v>1783</v>
      </c>
      <c r="B433" s="1" t="s">
        <v>3</v>
      </c>
      <c r="C433" s="1">
        <v>0</v>
      </c>
      <c r="D433" s="1">
        <v>79.315235000000001</v>
      </c>
      <c r="E433" s="1" t="s">
        <v>10</v>
      </c>
      <c r="F433" s="1"/>
      <c r="G433" s="1"/>
      <c r="H433" s="1"/>
    </row>
    <row r="434" spans="1:8" ht="15" hidden="1" customHeight="1" x14ac:dyDescent="0.25">
      <c r="A434" s="1">
        <v>1784</v>
      </c>
      <c r="B434" s="1" t="s">
        <v>3</v>
      </c>
      <c r="C434" s="1">
        <v>0</v>
      </c>
      <c r="D434" s="1">
        <v>441.07541300000003</v>
      </c>
      <c r="E434" s="1" t="s">
        <v>10</v>
      </c>
      <c r="F434" s="1"/>
      <c r="G434" s="1"/>
      <c r="H434" s="1"/>
    </row>
    <row r="435" spans="1:8" ht="15" hidden="1" customHeight="1" x14ac:dyDescent="0.25">
      <c r="A435" s="1">
        <v>1785</v>
      </c>
      <c r="B435" s="1" t="s">
        <v>3</v>
      </c>
      <c r="C435" s="1">
        <v>0</v>
      </c>
      <c r="D435" s="1">
        <v>278.91940899999997</v>
      </c>
      <c r="E435" s="1" t="s">
        <v>10</v>
      </c>
      <c r="F435" s="1"/>
      <c r="G435" s="1"/>
      <c r="H435" s="1"/>
    </row>
    <row r="436" spans="1:8" ht="15" hidden="1" customHeight="1" x14ac:dyDescent="0.25">
      <c r="A436" s="1">
        <v>1786</v>
      </c>
      <c r="B436" s="1" t="s">
        <v>3</v>
      </c>
      <c r="C436" s="1">
        <v>0</v>
      </c>
      <c r="D436" s="1">
        <v>168.888465</v>
      </c>
      <c r="E436" s="1" t="s">
        <v>10</v>
      </c>
      <c r="F436" s="1"/>
      <c r="G436" s="1"/>
      <c r="H436" s="1"/>
    </row>
    <row r="437" spans="1:8" ht="15" hidden="1" customHeight="1" x14ac:dyDescent="0.25">
      <c r="A437" s="1">
        <v>1787</v>
      </c>
      <c r="B437" s="1" t="s">
        <v>3</v>
      </c>
      <c r="C437" s="1">
        <v>0</v>
      </c>
      <c r="D437" s="1">
        <v>207.01355000000001</v>
      </c>
      <c r="E437" s="1" t="s">
        <v>10</v>
      </c>
      <c r="F437" s="1"/>
      <c r="G437" s="1"/>
      <c r="H437" s="1"/>
    </row>
    <row r="438" spans="1:8" ht="15" hidden="1" customHeight="1" x14ac:dyDescent="0.25">
      <c r="A438" s="1">
        <v>1788</v>
      </c>
      <c r="B438" s="1" t="s">
        <v>3</v>
      </c>
      <c r="C438" s="1">
        <v>0</v>
      </c>
      <c r="D438" s="1">
        <v>272.19476500000002</v>
      </c>
      <c r="E438" s="1" t="s">
        <v>10</v>
      </c>
      <c r="F438" s="1"/>
      <c r="G438" s="1"/>
      <c r="H438" s="1"/>
    </row>
    <row r="439" spans="1:8" ht="15" hidden="1" customHeight="1" x14ac:dyDescent="0.25">
      <c r="A439" s="1">
        <v>1789</v>
      </c>
      <c r="B439" s="1" t="s">
        <v>3</v>
      </c>
      <c r="C439" s="1">
        <v>0</v>
      </c>
      <c r="D439" s="1">
        <v>241.62339700000001</v>
      </c>
      <c r="E439" s="1" t="s">
        <v>10</v>
      </c>
      <c r="F439" s="1"/>
      <c r="G439" s="1"/>
      <c r="H439" s="1"/>
    </row>
    <row r="440" spans="1:8" ht="15" hidden="1" customHeight="1" x14ac:dyDescent="0.25">
      <c r="A440" s="1">
        <v>1790</v>
      </c>
      <c r="B440" s="1" t="s">
        <v>3</v>
      </c>
      <c r="C440" s="1">
        <v>0</v>
      </c>
      <c r="D440" s="1">
        <v>155.57266799999999</v>
      </c>
      <c r="E440" s="1" t="s">
        <v>10</v>
      </c>
      <c r="F440" s="1"/>
      <c r="G440" s="1"/>
      <c r="H440" s="1"/>
    </row>
    <row r="441" spans="1:8" ht="15" hidden="1" customHeight="1" x14ac:dyDescent="0.25">
      <c r="A441" s="1">
        <v>1791</v>
      </c>
      <c r="B441" s="1" t="s">
        <v>3</v>
      </c>
      <c r="C441" s="1">
        <v>0</v>
      </c>
      <c r="D441" s="1">
        <v>496.74578500000001</v>
      </c>
      <c r="E441" s="1" t="s">
        <v>10</v>
      </c>
      <c r="F441" s="1"/>
      <c r="G441" s="1"/>
      <c r="H441" s="1"/>
    </row>
    <row r="442" spans="1:8" ht="15" hidden="1" customHeight="1" x14ac:dyDescent="0.25">
      <c r="A442" s="1">
        <v>1792</v>
      </c>
      <c r="B442" s="1" t="s">
        <v>3</v>
      </c>
      <c r="C442" s="1">
        <v>0</v>
      </c>
      <c r="D442" s="1">
        <v>1151.189578</v>
      </c>
      <c r="E442" s="1" t="s">
        <v>10</v>
      </c>
      <c r="F442" s="1"/>
      <c r="G442" s="1"/>
      <c r="H442" s="1"/>
    </row>
    <row r="443" spans="1:8" ht="15" hidden="1" customHeight="1" x14ac:dyDescent="0.25">
      <c r="A443" s="1">
        <v>1793</v>
      </c>
      <c r="B443" s="1" t="s">
        <v>3</v>
      </c>
      <c r="C443" s="1">
        <v>0</v>
      </c>
      <c r="D443" s="1">
        <v>702.43336099999999</v>
      </c>
      <c r="E443" s="1" t="s">
        <v>10</v>
      </c>
      <c r="F443" s="1"/>
      <c r="G443" s="1"/>
      <c r="H443" s="1"/>
    </row>
    <row r="444" spans="1:8" ht="15" hidden="1" customHeight="1" x14ac:dyDescent="0.25">
      <c r="A444" s="1">
        <v>1794</v>
      </c>
      <c r="B444" s="1" t="s">
        <v>3</v>
      </c>
      <c r="C444" s="1">
        <v>0</v>
      </c>
      <c r="D444" s="1">
        <v>173.255135</v>
      </c>
      <c r="E444" s="1" t="s">
        <v>10</v>
      </c>
      <c r="F444" s="1"/>
      <c r="G444" s="1"/>
      <c r="H444" s="1"/>
    </row>
    <row r="445" spans="1:8" ht="15" hidden="1" customHeight="1" x14ac:dyDescent="0.25">
      <c r="A445" s="1">
        <v>1795</v>
      </c>
      <c r="B445" s="1" t="s">
        <v>3</v>
      </c>
      <c r="C445" s="1">
        <v>0</v>
      </c>
      <c r="D445" s="1">
        <v>103.164934</v>
      </c>
      <c r="E445" s="1" t="s">
        <v>10</v>
      </c>
      <c r="F445" s="1"/>
      <c r="G445" s="1"/>
      <c r="H445" s="1"/>
    </row>
    <row r="446" spans="1:8" ht="15" hidden="1" customHeight="1" x14ac:dyDescent="0.25">
      <c r="A446" s="1">
        <v>1796</v>
      </c>
      <c r="B446" s="1" t="s">
        <v>3</v>
      </c>
      <c r="C446" s="1">
        <v>0</v>
      </c>
      <c r="D446" s="1">
        <v>538.46241299999997</v>
      </c>
      <c r="E446" s="1" t="s">
        <v>10</v>
      </c>
      <c r="F446" s="1"/>
      <c r="G446" s="1"/>
      <c r="H446" s="1"/>
    </row>
    <row r="447" spans="1:8" ht="15" hidden="1" customHeight="1" x14ac:dyDescent="0.25">
      <c r="A447" s="1">
        <v>1797</v>
      </c>
      <c r="B447" s="1" t="s">
        <v>3</v>
      </c>
      <c r="C447" s="1">
        <v>0</v>
      </c>
      <c r="D447" s="1">
        <v>154.43019200000001</v>
      </c>
      <c r="E447" s="1" t="s">
        <v>10</v>
      </c>
      <c r="F447" s="1"/>
      <c r="G447" s="1"/>
      <c r="H447" s="1"/>
    </row>
    <row r="448" spans="1:8" ht="15" hidden="1" customHeight="1" x14ac:dyDescent="0.25">
      <c r="A448" s="1">
        <v>1798</v>
      </c>
      <c r="B448" s="1" t="s">
        <v>3</v>
      </c>
      <c r="C448" s="1">
        <v>0</v>
      </c>
      <c r="D448" s="1">
        <v>101.44544500000001</v>
      </c>
      <c r="E448" s="1" t="s">
        <v>10</v>
      </c>
      <c r="F448" s="1"/>
      <c r="G448" s="1"/>
      <c r="H448" s="1"/>
    </row>
    <row r="449" spans="1:8" ht="15" hidden="1" customHeight="1" x14ac:dyDescent="0.25">
      <c r="A449" s="1">
        <v>1799</v>
      </c>
      <c r="B449" s="1" t="s">
        <v>3</v>
      </c>
      <c r="C449" s="1">
        <v>0</v>
      </c>
      <c r="D449" s="1">
        <v>272.340374</v>
      </c>
      <c r="E449" s="1" t="s">
        <v>10</v>
      </c>
      <c r="F449" s="1"/>
      <c r="G449" s="1"/>
      <c r="H449" s="1"/>
    </row>
    <row r="450" spans="1:8" ht="15" hidden="1" customHeight="1" x14ac:dyDescent="0.25">
      <c r="A450" s="1">
        <v>1800</v>
      </c>
      <c r="B450" s="1" t="s">
        <v>3</v>
      </c>
      <c r="C450" s="1">
        <v>0</v>
      </c>
      <c r="D450" s="1">
        <v>538.61193200000002</v>
      </c>
      <c r="E450" s="1" t="s">
        <v>10</v>
      </c>
      <c r="F450" s="1"/>
      <c r="G450" s="1"/>
      <c r="H450" s="1"/>
    </row>
    <row r="451" spans="1:8" ht="15" hidden="1" customHeight="1" x14ac:dyDescent="0.25">
      <c r="A451" s="1">
        <v>1801</v>
      </c>
      <c r="B451" s="1" t="s">
        <v>3</v>
      </c>
      <c r="C451" s="1">
        <v>0</v>
      </c>
      <c r="D451" s="1">
        <v>593.82679299999995</v>
      </c>
      <c r="E451" s="1" t="s">
        <v>10</v>
      </c>
      <c r="F451" s="1"/>
      <c r="G451" s="1"/>
      <c r="H451" s="1"/>
    </row>
    <row r="452" spans="1:8" ht="15" hidden="1" customHeight="1" x14ac:dyDescent="0.25">
      <c r="A452" s="1">
        <v>1802</v>
      </c>
      <c r="B452" s="1" t="s">
        <v>3</v>
      </c>
      <c r="C452" s="1">
        <v>0</v>
      </c>
      <c r="D452" s="1">
        <v>95.411922000000004</v>
      </c>
      <c r="E452" s="1" t="s">
        <v>10</v>
      </c>
      <c r="F452" s="1"/>
      <c r="G452" s="1"/>
      <c r="H452" s="1"/>
    </row>
    <row r="453" spans="1:8" ht="15" hidden="1" customHeight="1" x14ac:dyDescent="0.25">
      <c r="A453" s="1">
        <v>1803</v>
      </c>
      <c r="B453" s="1" t="s">
        <v>3</v>
      </c>
      <c r="C453" s="1">
        <v>0</v>
      </c>
      <c r="D453" s="1">
        <v>234.82237799999999</v>
      </c>
      <c r="E453" s="1" t="s">
        <v>10</v>
      </c>
      <c r="F453" s="1"/>
      <c r="G453" s="1"/>
      <c r="H453" s="1"/>
    </row>
    <row r="454" spans="1:8" ht="15" hidden="1" customHeight="1" x14ac:dyDescent="0.25">
      <c r="A454" s="1">
        <v>1804</v>
      </c>
      <c r="B454" s="1" t="s">
        <v>3</v>
      </c>
      <c r="C454" s="1">
        <v>0</v>
      </c>
      <c r="D454" s="1">
        <v>208.84528700000001</v>
      </c>
      <c r="E454" s="1" t="s">
        <v>10</v>
      </c>
      <c r="F454" s="1"/>
      <c r="G454" s="1"/>
      <c r="H454" s="1"/>
    </row>
    <row r="455" spans="1:8" ht="15" hidden="1" customHeight="1" x14ac:dyDescent="0.25">
      <c r="A455" s="1">
        <v>1805</v>
      </c>
      <c r="B455" s="1" t="s">
        <v>3</v>
      </c>
      <c r="C455" s="1">
        <v>0</v>
      </c>
      <c r="D455" s="1">
        <v>533.30814799999996</v>
      </c>
      <c r="E455" s="1" t="s">
        <v>10</v>
      </c>
      <c r="F455" s="1"/>
      <c r="G455" s="1"/>
      <c r="H455" s="1"/>
    </row>
    <row r="456" spans="1:8" ht="15" hidden="1" customHeight="1" x14ac:dyDescent="0.25">
      <c r="A456" s="1">
        <v>1806</v>
      </c>
      <c r="B456" s="1" t="s">
        <v>3</v>
      </c>
      <c r="C456" s="1">
        <v>0</v>
      </c>
      <c r="D456" s="1">
        <v>210.36388400000001</v>
      </c>
      <c r="E456" s="1" t="s">
        <v>10</v>
      </c>
      <c r="F456" s="1"/>
      <c r="G456" s="1"/>
      <c r="H456" s="1"/>
    </row>
    <row r="457" spans="1:8" ht="15" hidden="1" customHeight="1" x14ac:dyDescent="0.25">
      <c r="A457" s="1">
        <v>1807</v>
      </c>
      <c r="B457" s="1" t="s">
        <v>3</v>
      </c>
      <c r="C457" s="1">
        <v>0</v>
      </c>
      <c r="D457" s="1">
        <v>1498.7141059999999</v>
      </c>
      <c r="E457" s="1" t="s">
        <v>10</v>
      </c>
      <c r="F457" s="1"/>
      <c r="G457" s="1"/>
      <c r="H457" s="1"/>
    </row>
    <row r="458" spans="1:8" ht="15" hidden="1" customHeight="1" x14ac:dyDescent="0.25">
      <c r="A458" s="1">
        <v>1808</v>
      </c>
      <c r="B458" s="1" t="s">
        <v>3</v>
      </c>
      <c r="C458" s="1">
        <v>0</v>
      </c>
      <c r="D458" s="1">
        <v>749.85974099999999</v>
      </c>
      <c r="E458" s="1" t="s">
        <v>10</v>
      </c>
      <c r="F458" s="1"/>
      <c r="G458" s="1"/>
      <c r="H458" s="1"/>
    </row>
    <row r="459" spans="1:8" ht="15" hidden="1" customHeight="1" x14ac:dyDescent="0.25">
      <c r="A459" s="1">
        <v>1809</v>
      </c>
      <c r="B459" s="1" t="s">
        <v>3</v>
      </c>
      <c r="C459" s="1">
        <v>0</v>
      </c>
      <c r="D459" s="1">
        <v>1020.6957159999999</v>
      </c>
      <c r="E459" s="1" t="s">
        <v>10</v>
      </c>
      <c r="F459" s="1"/>
      <c r="G459" s="1"/>
      <c r="H459" s="1"/>
    </row>
    <row r="460" spans="1:8" ht="15" hidden="1" customHeight="1" x14ac:dyDescent="0.25">
      <c r="A460" s="1">
        <v>1810</v>
      </c>
      <c r="B460" s="1" t="s">
        <v>3</v>
      </c>
      <c r="C460" s="1">
        <v>0</v>
      </c>
      <c r="D460" s="1">
        <v>953.155258</v>
      </c>
      <c r="E460" s="1" t="s">
        <v>10</v>
      </c>
      <c r="F460" s="1"/>
      <c r="G460" s="1"/>
      <c r="H460" s="1"/>
    </row>
    <row r="461" spans="1:8" ht="15" hidden="1" customHeight="1" x14ac:dyDescent="0.25">
      <c r="A461" s="1">
        <v>1811</v>
      </c>
      <c r="B461" s="1" t="s">
        <v>3</v>
      </c>
      <c r="C461" s="1">
        <v>0</v>
      </c>
      <c r="D461" s="1">
        <v>320.04799800000001</v>
      </c>
      <c r="E461" s="1" t="s">
        <v>10</v>
      </c>
      <c r="F461" s="1"/>
      <c r="G461" s="1"/>
      <c r="H461" s="1"/>
    </row>
    <row r="462" spans="1:8" ht="15" hidden="1" customHeight="1" x14ac:dyDescent="0.25">
      <c r="A462" s="1">
        <v>1861</v>
      </c>
      <c r="B462" s="1" t="s">
        <v>3</v>
      </c>
      <c r="C462" s="1">
        <v>0</v>
      </c>
      <c r="D462" s="1">
        <v>1949.156144</v>
      </c>
      <c r="E462" s="1" t="s">
        <v>10</v>
      </c>
      <c r="F462" s="1"/>
      <c r="G462" s="1"/>
      <c r="H462" s="1"/>
    </row>
    <row r="463" spans="1:8" ht="15" hidden="1" customHeight="1" x14ac:dyDescent="0.25">
      <c r="A463" s="1">
        <v>1862</v>
      </c>
      <c r="B463" s="1" t="s">
        <v>3</v>
      </c>
      <c r="C463" s="1">
        <v>0</v>
      </c>
      <c r="D463" s="1">
        <v>1225.481282</v>
      </c>
      <c r="E463" s="1" t="s">
        <v>10</v>
      </c>
      <c r="F463" s="1"/>
      <c r="G463" s="1"/>
      <c r="H463" s="1"/>
    </row>
    <row r="464" spans="1:8" ht="15" hidden="1" customHeight="1" x14ac:dyDescent="0.25">
      <c r="A464" s="1">
        <v>1863</v>
      </c>
      <c r="B464" s="1" t="s">
        <v>3</v>
      </c>
      <c r="C464" s="1">
        <v>0</v>
      </c>
      <c r="D464" s="1">
        <v>873.41684499999997</v>
      </c>
      <c r="E464" s="1" t="s">
        <v>10</v>
      </c>
      <c r="F464" s="1"/>
      <c r="G464" s="1"/>
      <c r="H464" s="1"/>
    </row>
    <row r="465" spans="1:8" ht="15" hidden="1" customHeight="1" x14ac:dyDescent="0.25">
      <c r="A465" s="1">
        <v>1864</v>
      </c>
      <c r="B465" s="1" t="s">
        <v>3</v>
      </c>
      <c r="C465" s="1">
        <v>0</v>
      </c>
      <c r="D465" s="1">
        <v>1114.893233</v>
      </c>
      <c r="E465" s="1" t="s">
        <v>10</v>
      </c>
      <c r="F465" s="1"/>
      <c r="G465" s="1"/>
      <c r="H465" s="1"/>
    </row>
    <row r="466" spans="1:8" ht="15" hidden="1" customHeight="1" x14ac:dyDescent="0.25">
      <c r="A466" s="1">
        <v>1884</v>
      </c>
      <c r="B466" s="1" t="s">
        <v>3</v>
      </c>
      <c r="C466" s="1">
        <v>0</v>
      </c>
      <c r="D466" s="1">
        <v>407.33448399999997</v>
      </c>
      <c r="E466" s="1" t="s">
        <v>10</v>
      </c>
      <c r="F466" s="1"/>
      <c r="G466" s="1"/>
      <c r="H466" s="1"/>
    </row>
    <row r="467" spans="1:8" ht="15" hidden="1" customHeight="1" x14ac:dyDescent="0.25">
      <c r="A467" s="1">
        <v>1885</v>
      </c>
      <c r="B467" s="1" t="s">
        <v>3</v>
      </c>
      <c r="C467" s="1">
        <v>0</v>
      </c>
      <c r="D467" s="1">
        <v>776.68166099999996</v>
      </c>
      <c r="E467" s="1" t="s">
        <v>10</v>
      </c>
      <c r="F467" s="1"/>
      <c r="G467" s="1"/>
      <c r="H467" s="1"/>
    </row>
    <row r="468" spans="1:8" ht="15" hidden="1" customHeight="1" x14ac:dyDescent="0.25">
      <c r="A468" s="1">
        <v>1944</v>
      </c>
      <c r="B468" s="1" t="s">
        <v>3</v>
      </c>
      <c r="C468" s="1">
        <v>0</v>
      </c>
      <c r="D468" s="1">
        <v>653.68074300000001</v>
      </c>
      <c r="E468" s="1" t="s">
        <v>10</v>
      </c>
      <c r="F468" s="1"/>
      <c r="G468" s="1"/>
      <c r="H468" s="1"/>
    </row>
    <row r="469" spans="1:8" ht="15" hidden="1" customHeight="1" x14ac:dyDescent="0.25">
      <c r="A469" s="1">
        <v>1946</v>
      </c>
      <c r="B469" s="1" t="s">
        <v>3</v>
      </c>
      <c r="C469" s="1">
        <v>0</v>
      </c>
      <c r="D469" s="1">
        <v>229.418792</v>
      </c>
      <c r="E469" s="1" t="s">
        <v>10</v>
      </c>
      <c r="F469" s="1"/>
      <c r="G469" s="1"/>
      <c r="H469" s="1"/>
    </row>
    <row r="470" spans="1:8" ht="15" hidden="1" customHeight="1" x14ac:dyDescent="0.25">
      <c r="A470" s="1">
        <v>1947</v>
      </c>
      <c r="B470" s="1" t="s">
        <v>3</v>
      </c>
      <c r="C470" s="1">
        <v>0</v>
      </c>
      <c r="D470" s="1">
        <v>84.896528000000004</v>
      </c>
      <c r="E470" s="1" t="s">
        <v>10</v>
      </c>
      <c r="F470" s="1"/>
      <c r="G470" s="1"/>
      <c r="H470" s="1"/>
    </row>
    <row r="471" spans="1:8" ht="15" hidden="1" customHeight="1" x14ac:dyDescent="0.25">
      <c r="A471" s="1">
        <v>1958</v>
      </c>
      <c r="B471" s="1" t="s">
        <v>3</v>
      </c>
      <c r="C471" s="1">
        <v>0</v>
      </c>
      <c r="D471" s="1">
        <v>673.90822800000001</v>
      </c>
      <c r="E471" s="1" t="s">
        <v>10</v>
      </c>
      <c r="F471" s="1"/>
      <c r="G471" s="1"/>
      <c r="H471" s="1"/>
    </row>
    <row r="472" spans="1:8" ht="15" hidden="1" customHeight="1" x14ac:dyDescent="0.25">
      <c r="A472" s="1">
        <v>1959</v>
      </c>
      <c r="B472" s="1" t="s">
        <v>3</v>
      </c>
      <c r="C472" s="1">
        <v>0</v>
      </c>
      <c r="D472" s="1">
        <v>872.55508899999995</v>
      </c>
      <c r="E472" s="1" t="s">
        <v>10</v>
      </c>
      <c r="F472" s="1"/>
      <c r="G472" s="1"/>
      <c r="H472" s="1"/>
    </row>
    <row r="473" spans="1:8" ht="15" hidden="1" customHeight="1" x14ac:dyDescent="0.25">
      <c r="A473" s="1">
        <v>1960</v>
      </c>
      <c r="B473" s="1" t="s">
        <v>3</v>
      </c>
      <c r="C473" s="1">
        <v>0</v>
      </c>
      <c r="D473" s="1">
        <v>900.78445199999999</v>
      </c>
      <c r="E473" s="1" t="s">
        <v>10</v>
      </c>
      <c r="F473" s="1"/>
      <c r="G473" s="1"/>
      <c r="H473" s="1"/>
    </row>
    <row r="474" spans="1:8" ht="15" hidden="1" customHeight="1" x14ac:dyDescent="0.25">
      <c r="A474" s="1">
        <v>1961</v>
      </c>
      <c r="B474" s="1" t="s">
        <v>3</v>
      </c>
      <c r="C474" s="1">
        <v>0</v>
      </c>
      <c r="D474" s="1">
        <v>175.30906999999999</v>
      </c>
      <c r="E474" s="1" t="s">
        <v>10</v>
      </c>
      <c r="F474" s="1"/>
      <c r="G474" s="1"/>
      <c r="H474" s="1"/>
    </row>
    <row r="475" spans="1:8" ht="15" hidden="1" customHeight="1" x14ac:dyDescent="0.25">
      <c r="A475" s="1">
        <v>1962</v>
      </c>
      <c r="B475" s="1" t="s">
        <v>3</v>
      </c>
      <c r="C475" s="1">
        <v>0</v>
      </c>
      <c r="D475" s="1">
        <v>79.649944000000005</v>
      </c>
      <c r="E475" s="1" t="s">
        <v>10</v>
      </c>
      <c r="F475" s="1"/>
      <c r="G475" s="1"/>
      <c r="H475" s="1"/>
    </row>
    <row r="476" spans="1:8" ht="15" hidden="1" customHeight="1" x14ac:dyDescent="0.25">
      <c r="A476" s="1">
        <v>1963</v>
      </c>
      <c r="B476" s="1" t="s">
        <v>3</v>
      </c>
      <c r="C476" s="1">
        <v>0</v>
      </c>
      <c r="D476" s="1">
        <v>568.69565899999998</v>
      </c>
      <c r="E476" s="1" t="s">
        <v>10</v>
      </c>
      <c r="F476" s="1"/>
      <c r="G476" s="1"/>
      <c r="H476" s="1"/>
    </row>
    <row r="477" spans="1:8" ht="15" hidden="1" customHeight="1" x14ac:dyDescent="0.25">
      <c r="A477" s="1">
        <v>1968</v>
      </c>
      <c r="B477" s="1" t="s">
        <v>3</v>
      </c>
      <c r="C477" s="1">
        <v>0</v>
      </c>
      <c r="D477" s="1">
        <v>63.432937000000003</v>
      </c>
      <c r="E477" s="1" t="s">
        <v>10</v>
      </c>
      <c r="F477" s="1"/>
      <c r="G477" s="1"/>
      <c r="H477" s="1"/>
    </row>
    <row r="478" spans="1:8" ht="15" hidden="1" customHeight="1" x14ac:dyDescent="0.25">
      <c r="A478" s="1">
        <v>2074</v>
      </c>
      <c r="B478" s="1" t="s">
        <v>3</v>
      </c>
      <c r="C478" s="1">
        <v>0</v>
      </c>
      <c r="D478" s="1">
        <v>657.79701499999999</v>
      </c>
      <c r="E478" s="1" t="s">
        <v>10</v>
      </c>
      <c r="F478" s="1"/>
      <c r="G478" s="1"/>
      <c r="H478" s="1"/>
    </row>
    <row r="479" spans="1:8" ht="15" hidden="1" customHeight="1" x14ac:dyDescent="0.25">
      <c r="A479" s="1">
        <v>2075</v>
      </c>
      <c r="B479" s="1" t="s">
        <v>3</v>
      </c>
      <c r="C479" s="1">
        <v>0</v>
      </c>
      <c r="D479" s="1">
        <v>651.68228299999998</v>
      </c>
      <c r="E479" s="1" t="s">
        <v>10</v>
      </c>
      <c r="F479" s="1"/>
      <c r="G479" s="1"/>
      <c r="H479" s="1"/>
    </row>
    <row r="480" spans="1:8" ht="15" hidden="1" customHeight="1" x14ac:dyDescent="0.25">
      <c r="A480" s="1">
        <v>2076</v>
      </c>
      <c r="B480" s="1" t="s">
        <v>3</v>
      </c>
      <c r="C480" s="1">
        <v>0</v>
      </c>
      <c r="D480" s="1">
        <v>607.16967299999999</v>
      </c>
      <c r="E480" s="1" t="s">
        <v>10</v>
      </c>
      <c r="F480" s="1"/>
      <c r="G480" s="1"/>
      <c r="H480" s="1"/>
    </row>
    <row r="481" spans="1:8" ht="15" hidden="1" customHeight="1" x14ac:dyDescent="0.25">
      <c r="A481" s="1">
        <v>2077</v>
      </c>
      <c r="B481" s="1" t="s">
        <v>3</v>
      </c>
      <c r="C481" s="1">
        <v>0</v>
      </c>
      <c r="D481" s="1">
        <v>555.78068199999996</v>
      </c>
      <c r="E481" s="1" t="s">
        <v>10</v>
      </c>
      <c r="F481" s="1"/>
      <c r="G481" s="1"/>
      <c r="H481" s="1"/>
    </row>
    <row r="482" spans="1:8" ht="15" hidden="1" customHeight="1" x14ac:dyDescent="0.25">
      <c r="A482" s="1">
        <v>2078</v>
      </c>
      <c r="B482" s="1" t="s">
        <v>3</v>
      </c>
      <c r="C482" s="1">
        <v>0</v>
      </c>
      <c r="D482" s="1">
        <v>357.86361900000003</v>
      </c>
      <c r="E482" s="1" t="s">
        <v>10</v>
      </c>
      <c r="F482" s="1"/>
      <c r="G482" s="1"/>
      <c r="H482" s="1"/>
    </row>
    <row r="483" spans="1:8" ht="15" hidden="1" customHeight="1" x14ac:dyDescent="0.25">
      <c r="A483" s="1">
        <v>2079</v>
      </c>
      <c r="B483" s="1" t="s">
        <v>3</v>
      </c>
      <c r="C483" s="1">
        <v>0</v>
      </c>
      <c r="D483" s="1">
        <v>436.60481600000003</v>
      </c>
      <c r="E483" s="1" t="s">
        <v>10</v>
      </c>
      <c r="F483" s="1"/>
      <c r="G483" s="1"/>
      <c r="H483" s="1"/>
    </row>
    <row r="484" spans="1:8" ht="15" hidden="1" customHeight="1" x14ac:dyDescent="0.25">
      <c r="A484" s="1">
        <v>2080</v>
      </c>
      <c r="B484" s="1" t="s">
        <v>3</v>
      </c>
      <c r="C484" s="1">
        <v>0</v>
      </c>
      <c r="D484" s="1">
        <v>618.31440899999996</v>
      </c>
      <c r="E484" s="1" t="s">
        <v>10</v>
      </c>
      <c r="F484" s="1"/>
      <c r="G484" s="1"/>
      <c r="H484" s="1"/>
    </row>
    <row r="485" spans="1:8" ht="15" hidden="1" customHeight="1" x14ac:dyDescent="0.25">
      <c r="A485" s="1">
        <v>2081</v>
      </c>
      <c r="B485" s="1" t="s">
        <v>3</v>
      </c>
      <c r="C485" s="1">
        <v>0</v>
      </c>
      <c r="D485" s="1">
        <v>627.241398</v>
      </c>
      <c r="E485" s="1" t="s">
        <v>10</v>
      </c>
      <c r="F485" s="1"/>
      <c r="G485" s="1"/>
      <c r="H485" s="1"/>
    </row>
    <row r="486" spans="1:8" ht="15" hidden="1" customHeight="1" x14ac:dyDescent="0.25">
      <c r="A486" s="1">
        <v>2082</v>
      </c>
      <c r="B486" s="1" t="s">
        <v>3</v>
      </c>
      <c r="C486" s="1">
        <v>0</v>
      </c>
      <c r="D486" s="1">
        <v>2247.0923079999998</v>
      </c>
      <c r="E486" s="1" t="s">
        <v>10</v>
      </c>
      <c r="F486" s="1"/>
      <c r="G486" s="1"/>
      <c r="H486" s="1"/>
    </row>
    <row r="487" spans="1:8" ht="15" hidden="1" customHeight="1" x14ac:dyDescent="0.25">
      <c r="A487" s="1">
        <v>2083</v>
      </c>
      <c r="B487" s="1" t="s">
        <v>3</v>
      </c>
      <c r="C487" s="1">
        <v>0</v>
      </c>
      <c r="D487" s="1">
        <v>684.63398600000005</v>
      </c>
      <c r="E487" s="1" t="s">
        <v>10</v>
      </c>
      <c r="F487" s="1"/>
      <c r="G487" s="1"/>
      <c r="H487" s="1"/>
    </row>
    <row r="488" spans="1:8" ht="15" hidden="1" customHeight="1" x14ac:dyDescent="0.25">
      <c r="A488" s="1">
        <v>2084</v>
      </c>
      <c r="B488" s="1" t="s">
        <v>3</v>
      </c>
      <c r="C488" s="1">
        <v>0</v>
      </c>
      <c r="D488" s="1">
        <v>757.88681999999994</v>
      </c>
      <c r="E488" s="1" t="s">
        <v>10</v>
      </c>
      <c r="F488" s="1"/>
      <c r="G488" s="1"/>
      <c r="H488" s="1"/>
    </row>
    <row r="489" spans="1:8" ht="15" hidden="1" customHeight="1" x14ac:dyDescent="0.25">
      <c r="A489" s="1">
        <v>2085</v>
      </c>
      <c r="B489" s="1" t="s">
        <v>3</v>
      </c>
      <c r="C489" s="1">
        <v>0</v>
      </c>
      <c r="D489" s="1">
        <v>511.423654</v>
      </c>
      <c r="E489" s="1" t="s">
        <v>10</v>
      </c>
      <c r="F489" s="1"/>
      <c r="G489" s="1"/>
      <c r="H489" s="1"/>
    </row>
    <row r="490" spans="1:8" ht="15" hidden="1" customHeight="1" x14ac:dyDescent="0.25">
      <c r="A490" s="1">
        <v>2086</v>
      </c>
      <c r="B490" s="1" t="s">
        <v>3</v>
      </c>
      <c r="C490" s="1">
        <v>0</v>
      </c>
      <c r="D490" s="1">
        <v>457.81656600000002</v>
      </c>
      <c r="E490" s="1" t="s">
        <v>10</v>
      </c>
      <c r="F490" s="1"/>
      <c r="G490" s="1"/>
      <c r="H490" s="1"/>
    </row>
    <row r="491" spans="1:8" ht="15" hidden="1" customHeight="1" x14ac:dyDescent="0.25">
      <c r="A491" s="1">
        <v>2087</v>
      </c>
      <c r="B491" s="1" t="s">
        <v>3</v>
      </c>
      <c r="C491" s="1">
        <v>0</v>
      </c>
      <c r="D491" s="1">
        <v>398.54942899999998</v>
      </c>
      <c r="E491" s="1" t="s">
        <v>10</v>
      </c>
      <c r="F491" s="1"/>
      <c r="G491" s="1"/>
      <c r="H491" s="1"/>
    </row>
    <row r="492" spans="1:8" ht="15" hidden="1" customHeight="1" x14ac:dyDescent="0.25">
      <c r="A492" s="1">
        <v>2088</v>
      </c>
      <c r="B492" s="1" t="s">
        <v>3</v>
      </c>
      <c r="C492" s="1">
        <v>0</v>
      </c>
      <c r="D492" s="1">
        <v>404.82359300000002</v>
      </c>
      <c r="E492" s="1" t="s">
        <v>10</v>
      </c>
      <c r="F492" s="1"/>
      <c r="G492" s="1"/>
      <c r="H492" s="1"/>
    </row>
    <row r="493" spans="1:8" ht="15" hidden="1" customHeight="1" x14ac:dyDescent="0.25">
      <c r="A493" s="1">
        <v>2089</v>
      </c>
      <c r="B493" s="1" t="s">
        <v>3</v>
      </c>
      <c r="C493" s="1">
        <v>0</v>
      </c>
      <c r="D493" s="1">
        <v>276.55762800000002</v>
      </c>
      <c r="E493" s="1" t="s">
        <v>10</v>
      </c>
      <c r="F493" s="1"/>
      <c r="G493" s="1"/>
      <c r="H493" s="1"/>
    </row>
    <row r="494" spans="1:8" ht="15" hidden="1" customHeight="1" x14ac:dyDescent="0.25">
      <c r="A494" s="1">
        <v>2090</v>
      </c>
      <c r="B494" s="1" t="s">
        <v>3</v>
      </c>
      <c r="C494" s="1">
        <v>0</v>
      </c>
      <c r="D494" s="1">
        <v>356.749145</v>
      </c>
      <c r="E494" s="1" t="s">
        <v>10</v>
      </c>
      <c r="F494" s="1"/>
      <c r="G494" s="1"/>
      <c r="H494" s="1"/>
    </row>
    <row r="495" spans="1:8" ht="15" hidden="1" customHeight="1" x14ac:dyDescent="0.25">
      <c r="A495" s="1">
        <v>2091</v>
      </c>
      <c r="B495" s="1" t="s">
        <v>3</v>
      </c>
      <c r="C495" s="1">
        <v>0</v>
      </c>
      <c r="D495" s="1">
        <v>116.85171200000001</v>
      </c>
      <c r="E495" s="1" t="s">
        <v>10</v>
      </c>
      <c r="F495" s="1"/>
      <c r="G495" s="1"/>
      <c r="H495" s="1"/>
    </row>
    <row r="496" spans="1:8" ht="15" hidden="1" customHeight="1" x14ac:dyDescent="0.25">
      <c r="A496" s="1">
        <v>2092</v>
      </c>
      <c r="B496" s="1" t="s">
        <v>3</v>
      </c>
      <c r="C496" s="1">
        <v>0</v>
      </c>
      <c r="D496" s="1">
        <v>324.56382100000002</v>
      </c>
      <c r="E496" s="1" t="s">
        <v>10</v>
      </c>
      <c r="F496" s="1"/>
      <c r="G496" s="1"/>
      <c r="H496" s="1"/>
    </row>
    <row r="497" spans="1:8" ht="15" hidden="1" customHeight="1" x14ac:dyDescent="0.25">
      <c r="A497" s="1">
        <v>2093</v>
      </c>
      <c r="B497" s="1" t="s">
        <v>3</v>
      </c>
      <c r="C497" s="1">
        <v>0</v>
      </c>
      <c r="D497" s="1">
        <v>328.89290699999998</v>
      </c>
      <c r="E497" s="1" t="s">
        <v>10</v>
      </c>
      <c r="F497" s="1"/>
      <c r="G497" s="1"/>
      <c r="H497" s="1"/>
    </row>
    <row r="498" spans="1:8" ht="15" hidden="1" customHeight="1" x14ac:dyDescent="0.25">
      <c r="A498" s="1">
        <v>2094</v>
      </c>
      <c r="B498" s="1" t="s">
        <v>3</v>
      </c>
      <c r="C498" s="1">
        <v>0</v>
      </c>
      <c r="D498" s="1">
        <v>329.60415399999999</v>
      </c>
      <c r="E498" s="1" t="s">
        <v>10</v>
      </c>
      <c r="F498" s="1"/>
      <c r="G498" s="1"/>
      <c r="H498" s="1"/>
    </row>
    <row r="499" spans="1:8" ht="15" hidden="1" customHeight="1" x14ac:dyDescent="0.25">
      <c r="A499" s="1">
        <v>2095</v>
      </c>
      <c r="B499" s="1" t="s">
        <v>3</v>
      </c>
      <c r="C499" s="1">
        <v>0</v>
      </c>
      <c r="D499" s="1">
        <v>190.53530900000001</v>
      </c>
      <c r="E499" s="1" t="s">
        <v>10</v>
      </c>
      <c r="F499" s="1"/>
      <c r="G499" s="1"/>
      <c r="H499" s="1"/>
    </row>
    <row r="500" spans="1:8" ht="15" hidden="1" customHeight="1" x14ac:dyDescent="0.25">
      <c r="A500" s="1">
        <v>2096</v>
      </c>
      <c r="B500" s="1" t="s">
        <v>3</v>
      </c>
      <c r="C500" s="1">
        <v>0</v>
      </c>
      <c r="D500" s="1">
        <v>758.33064999999999</v>
      </c>
      <c r="E500" s="1" t="s">
        <v>10</v>
      </c>
      <c r="F500" s="1"/>
      <c r="G500" s="1"/>
      <c r="H500" s="1"/>
    </row>
    <row r="501" spans="1:8" ht="15" hidden="1" customHeight="1" x14ac:dyDescent="0.25">
      <c r="A501" s="1">
        <v>2097</v>
      </c>
      <c r="B501" s="1" t="s">
        <v>3</v>
      </c>
      <c r="C501" s="1">
        <v>0</v>
      </c>
      <c r="D501" s="1">
        <v>261.19633900000002</v>
      </c>
      <c r="E501" s="1" t="s">
        <v>10</v>
      </c>
      <c r="F501" s="1"/>
      <c r="G501" s="1"/>
      <c r="H501" s="1"/>
    </row>
    <row r="502" spans="1:8" ht="15" hidden="1" customHeight="1" x14ac:dyDescent="0.25">
      <c r="A502" s="1">
        <v>2098</v>
      </c>
      <c r="B502" s="1" t="s">
        <v>3</v>
      </c>
      <c r="C502" s="1">
        <v>0</v>
      </c>
      <c r="D502" s="1">
        <v>320.81717400000002</v>
      </c>
      <c r="E502" s="1" t="s">
        <v>10</v>
      </c>
      <c r="F502" s="1"/>
      <c r="G502" s="1"/>
      <c r="H502" s="1"/>
    </row>
    <row r="503" spans="1:8" ht="15" hidden="1" customHeight="1" x14ac:dyDescent="0.25">
      <c r="A503" s="1">
        <v>2099</v>
      </c>
      <c r="B503" s="1" t="s">
        <v>3</v>
      </c>
      <c r="C503" s="1">
        <v>0</v>
      </c>
      <c r="D503" s="1">
        <v>276.01491700000003</v>
      </c>
      <c r="E503" s="1" t="s">
        <v>10</v>
      </c>
      <c r="F503" s="1"/>
      <c r="G503" s="1"/>
      <c r="H503" s="1"/>
    </row>
    <row r="504" spans="1:8" ht="15" hidden="1" customHeight="1" x14ac:dyDescent="0.25">
      <c r="A504" s="1">
        <v>2100</v>
      </c>
      <c r="B504" s="1" t="s">
        <v>3</v>
      </c>
      <c r="C504" s="1">
        <v>0</v>
      </c>
      <c r="D504" s="1">
        <v>383.909538</v>
      </c>
      <c r="E504" s="1" t="s">
        <v>10</v>
      </c>
      <c r="F504" s="1"/>
      <c r="G504" s="1"/>
      <c r="H504" s="1"/>
    </row>
    <row r="505" spans="1:8" ht="15" hidden="1" customHeight="1" x14ac:dyDescent="0.25">
      <c r="A505" s="1">
        <v>2101</v>
      </c>
      <c r="B505" s="1" t="s">
        <v>3</v>
      </c>
      <c r="C505" s="1">
        <v>0</v>
      </c>
      <c r="D505" s="1">
        <v>275.66839399999998</v>
      </c>
      <c r="E505" s="1" t="s">
        <v>10</v>
      </c>
      <c r="F505" s="1"/>
      <c r="G505" s="1"/>
      <c r="H505" s="1"/>
    </row>
    <row r="506" spans="1:8" ht="15" hidden="1" customHeight="1" x14ac:dyDescent="0.25">
      <c r="A506" s="1">
        <v>2102</v>
      </c>
      <c r="B506" s="1" t="s">
        <v>3</v>
      </c>
      <c r="C506" s="1">
        <v>0</v>
      </c>
      <c r="D506" s="1">
        <v>785.37623499999995</v>
      </c>
      <c r="E506" s="1" t="s">
        <v>10</v>
      </c>
      <c r="F506" s="1"/>
      <c r="G506" s="1"/>
      <c r="H506" s="1"/>
    </row>
    <row r="507" spans="1:8" ht="15" hidden="1" customHeight="1" x14ac:dyDescent="0.25">
      <c r="A507" s="1">
        <v>2104</v>
      </c>
      <c r="B507" s="1" t="s">
        <v>3</v>
      </c>
      <c r="C507" s="1">
        <v>0</v>
      </c>
      <c r="D507" s="1">
        <v>231.93405799999999</v>
      </c>
      <c r="E507" s="1" t="s">
        <v>10</v>
      </c>
      <c r="F507" s="1"/>
      <c r="G507" s="1"/>
      <c r="H507" s="1"/>
    </row>
    <row r="508" spans="1:8" ht="15" hidden="1" customHeight="1" x14ac:dyDescent="0.25">
      <c r="A508" s="1">
        <v>2105</v>
      </c>
      <c r="B508" s="1" t="s">
        <v>3</v>
      </c>
      <c r="C508" s="1">
        <v>0</v>
      </c>
      <c r="D508" s="1">
        <v>77.420734999999993</v>
      </c>
      <c r="E508" s="1" t="s">
        <v>10</v>
      </c>
      <c r="F508" s="1"/>
      <c r="G508" s="1"/>
      <c r="H508" s="1"/>
    </row>
    <row r="509" spans="1:8" ht="15" hidden="1" customHeight="1" x14ac:dyDescent="0.25">
      <c r="A509" s="1">
        <v>2106</v>
      </c>
      <c r="B509" s="1" t="s">
        <v>3</v>
      </c>
      <c r="C509" s="1">
        <v>0</v>
      </c>
      <c r="D509" s="1">
        <v>76.401291999999998</v>
      </c>
      <c r="E509" s="1" t="s">
        <v>10</v>
      </c>
      <c r="F509" s="1"/>
      <c r="G509" s="1"/>
      <c r="H509" s="1"/>
    </row>
    <row r="510" spans="1:8" ht="15" hidden="1" customHeight="1" x14ac:dyDescent="0.25">
      <c r="A510" s="1">
        <v>2107</v>
      </c>
      <c r="B510" s="1" t="s">
        <v>3</v>
      </c>
      <c r="C510" s="1">
        <v>0</v>
      </c>
      <c r="D510" s="1">
        <v>376.56885299999999</v>
      </c>
      <c r="E510" s="1" t="s">
        <v>10</v>
      </c>
      <c r="F510" s="1"/>
      <c r="G510" s="1"/>
      <c r="H510" s="1"/>
    </row>
    <row r="511" spans="1:8" ht="15" hidden="1" customHeight="1" x14ac:dyDescent="0.25">
      <c r="A511" s="1">
        <v>2108</v>
      </c>
      <c r="B511" s="1" t="s">
        <v>3</v>
      </c>
      <c r="C511" s="1">
        <v>0</v>
      </c>
      <c r="D511" s="1">
        <v>707.79711499999996</v>
      </c>
      <c r="E511" s="1" t="s">
        <v>10</v>
      </c>
      <c r="F511" s="1"/>
      <c r="G511" s="1"/>
      <c r="H511" s="1"/>
    </row>
    <row r="512" spans="1:8" ht="15" hidden="1" customHeight="1" x14ac:dyDescent="0.25">
      <c r="A512" s="1">
        <v>2109</v>
      </c>
      <c r="B512" s="1" t="s">
        <v>3</v>
      </c>
      <c r="C512" s="1">
        <v>0</v>
      </c>
      <c r="D512" s="1">
        <v>305.02413200000001</v>
      </c>
      <c r="E512" s="1" t="s">
        <v>10</v>
      </c>
      <c r="F512" s="1"/>
      <c r="G512" s="1"/>
      <c r="H512" s="1"/>
    </row>
    <row r="513" spans="1:8" ht="15" hidden="1" customHeight="1" x14ac:dyDescent="0.25">
      <c r="A513" s="1">
        <v>2110</v>
      </c>
      <c r="B513" s="1" t="s">
        <v>3</v>
      </c>
      <c r="C513" s="1">
        <v>0</v>
      </c>
      <c r="D513" s="1">
        <v>261.49350900000002</v>
      </c>
      <c r="E513" s="1" t="s">
        <v>10</v>
      </c>
      <c r="F513" s="1"/>
      <c r="G513" s="1"/>
      <c r="H513" s="1"/>
    </row>
    <row r="514" spans="1:8" ht="15" hidden="1" customHeight="1" x14ac:dyDescent="0.25">
      <c r="A514" s="1">
        <v>2111</v>
      </c>
      <c r="B514" s="1" t="s">
        <v>3</v>
      </c>
      <c r="C514" s="1">
        <v>0</v>
      </c>
      <c r="D514" s="1">
        <v>311.56868900000001</v>
      </c>
      <c r="E514" s="1" t="s">
        <v>10</v>
      </c>
      <c r="F514" s="1"/>
      <c r="G514" s="1"/>
      <c r="H514" s="1"/>
    </row>
    <row r="515" spans="1:8" ht="15" hidden="1" customHeight="1" x14ac:dyDescent="0.25">
      <c r="A515" s="1">
        <v>2112</v>
      </c>
      <c r="B515" s="1" t="s">
        <v>3</v>
      </c>
      <c r="C515" s="1">
        <v>0</v>
      </c>
      <c r="D515" s="1">
        <v>309.875452</v>
      </c>
      <c r="E515" s="1" t="s">
        <v>10</v>
      </c>
      <c r="F515" s="1"/>
      <c r="G515" s="1"/>
      <c r="H515" s="1"/>
    </row>
    <row r="516" spans="1:8" ht="15" hidden="1" customHeight="1" x14ac:dyDescent="0.25">
      <c r="A516" s="1">
        <v>2113</v>
      </c>
      <c r="B516" s="1" t="s">
        <v>3</v>
      </c>
      <c r="C516" s="1">
        <v>0</v>
      </c>
      <c r="D516" s="1">
        <v>285.29542900000001</v>
      </c>
      <c r="E516" s="1" t="s">
        <v>10</v>
      </c>
      <c r="F516" s="1"/>
      <c r="G516" s="1"/>
      <c r="H516" s="1"/>
    </row>
    <row r="517" spans="1:8" ht="15" hidden="1" customHeight="1" x14ac:dyDescent="0.25">
      <c r="A517" s="1">
        <v>2114</v>
      </c>
      <c r="B517" s="1" t="s">
        <v>3</v>
      </c>
      <c r="C517" s="1">
        <v>0</v>
      </c>
      <c r="D517" s="1">
        <v>287.245408</v>
      </c>
      <c r="E517" s="1" t="s">
        <v>10</v>
      </c>
      <c r="F517" s="1"/>
      <c r="G517" s="1"/>
      <c r="H517" s="1"/>
    </row>
    <row r="518" spans="1:8" ht="15" hidden="1" customHeight="1" x14ac:dyDescent="0.25">
      <c r="A518" s="1">
        <v>2115</v>
      </c>
      <c r="B518" s="1" t="s">
        <v>3</v>
      </c>
      <c r="C518" s="1">
        <v>0</v>
      </c>
      <c r="D518" s="1">
        <v>148.859925</v>
      </c>
      <c r="E518" s="1" t="s">
        <v>10</v>
      </c>
      <c r="F518" s="1"/>
      <c r="G518" s="1"/>
      <c r="H518" s="1"/>
    </row>
    <row r="519" spans="1:8" ht="15" hidden="1" customHeight="1" x14ac:dyDescent="0.25">
      <c r="A519" s="1">
        <v>2116</v>
      </c>
      <c r="B519" s="1" t="s">
        <v>3</v>
      </c>
      <c r="C519" s="1">
        <v>0</v>
      </c>
      <c r="D519" s="1">
        <v>263.53694300000001</v>
      </c>
      <c r="E519" s="1" t="s">
        <v>10</v>
      </c>
      <c r="F519" s="1"/>
      <c r="G519" s="1"/>
      <c r="H519" s="1"/>
    </row>
    <row r="520" spans="1:8" ht="15" hidden="1" customHeight="1" x14ac:dyDescent="0.25">
      <c r="A520" s="1">
        <v>2117</v>
      </c>
      <c r="B520" s="1" t="s">
        <v>3</v>
      </c>
      <c r="C520" s="1">
        <v>0</v>
      </c>
      <c r="D520" s="1">
        <v>323.59565700000002</v>
      </c>
      <c r="E520" s="1" t="s">
        <v>10</v>
      </c>
      <c r="F520" s="1"/>
      <c r="G520" s="1"/>
      <c r="H520" s="1"/>
    </row>
    <row r="521" spans="1:8" ht="15" hidden="1" customHeight="1" x14ac:dyDescent="0.25">
      <c r="A521" s="1">
        <v>2118</v>
      </c>
      <c r="B521" s="1" t="s">
        <v>3</v>
      </c>
      <c r="C521" s="1">
        <v>0</v>
      </c>
      <c r="D521" s="1">
        <v>297.81750599999998</v>
      </c>
      <c r="E521" s="1" t="s">
        <v>10</v>
      </c>
      <c r="F521" s="1"/>
      <c r="G521" s="1"/>
      <c r="H521" s="1"/>
    </row>
    <row r="522" spans="1:8" ht="15" hidden="1" customHeight="1" x14ac:dyDescent="0.25">
      <c r="A522" s="1">
        <v>2119</v>
      </c>
      <c r="B522" s="1" t="s">
        <v>3</v>
      </c>
      <c r="C522" s="1">
        <v>0</v>
      </c>
      <c r="D522" s="1">
        <v>14.40892</v>
      </c>
      <c r="E522" s="1" t="s">
        <v>10</v>
      </c>
      <c r="F522" s="1"/>
      <c r="G522" s="1"/>
      <c r="H522" s="1"/>
    </row>
    <row r="523" spans="1:8" ht="15" hidden="1" customHeight="1" x14ac:dyDescent="0.25">
      <c r="A523" s="1">
        <v>2120</v>
      </c>
      <c r="B523" s="1" t="s">
        <v>3</v>
      </c>
      <c r="C523" s="1">
        <v>0</v>
      </c>
      <c r="D523" s="1">
        <v>423.21468199999998</v>
      </c>
      <c r="E523" s="1" t="s">
        <v>10</v>
      </c>
      <c r="F523" s="1"/>
      <c r="G523" s="1"/>
      <c r="H523" s="1"/>
    </row>
    <row r="524" spans="1:8" ht="15" hidden="1" customHeight="1" x14ac:dyDescent="0.25">
      <c r="A524" s="1">
        <v>2121</v>
      </c>
      <c r="B524" s="1" t="s">
        <v>3</v>
      </c>
      <c r="C524" s="1">
        <v>0</v>
      </c>
      <c r="D524" s="1">
        <v>202.53316699999999</v>
      </c>
      <c r="E524" s="1" t="s">
        <v>10</v>
      </c>
      <c r="F524" s="1"/>
      <c r="G524" s="1"/>
      <c r="H524" s="1"/>
    </row>
    <row r="525" spans="1:8" ht="15" hidden="1" customHeight="1" x14ac:dyDescent="0.25">
      <c r="A525" s="1">
        <v>2122</v>
      </c>
      <c r="B525" s="1" t="s">
        <v>3</v>
      </c>
      <c r="C525" s="1">
        <v>0</v>
      </c>
      <c r="D525" s="1">
        <v>264.40185000000002</v>
      </c>
      <c r="E525" s="1" t="s">
        <v>10</v>
      </c>
      <c r="F525" s="1"/>
      <c r="G525" s="1"/>
      <c r="H525" s="1"/>
    </row>
    <row r="526" spans="1:8" ht="15" hidden="1" customHeight="1" x14ac:dyDescent="0.25">
      <c r="A526" s="1">
        <v>2123</v>
      </c>
      <c r="B526" s="1" t="s">
        <v>3</v>
      </c>
      <c r="C526" s="1">
        <v>0</v>
      </c>
      <c r="D526" s="1">
        <v>279.677209</v>
      </c>
      <c r="E526" s="1" t="s">
        <v>10</v>
      </c>
      <c r="F526" s="1"/>
      <c r="G526" s="1"/>
      <c r="H526" s="1"/>
    </row>
    <row r="527" spans="1:8" ht="15" hidden="1" customHeight="1" x14ac:dyDescent="0.25">
      <c r="A527" s="1">
        <v>2124</v>
      </c>
      <c r="B527" s="1" t="s">
        <v>3</v>
      </c>
      <c r="C527" s="1">
        <v>0</v>
      </c>
      <c r="D527" s="1">
        <v>380.455422</v>
      </c>
      <c r="E527" s="1" t="s">
        <v>10</v>
      </c>
      <c r="F527" s="1"/>
      <c r="G527" s="1"/>
      <c r="H527" s="1"/>
    </row>
    <row r="528" spans="1:8" ht="15" hidden="1" customHeight="1" x14ac:dyDescent="0.25">
      <c r="A528" s="1">
        <v>2125</v>
      </c>
      <c r="B528" s="1" t="s">
        <v>3</v>
      </c>
      <c r="C528" s="1">
        <v>0</v>
      </c>
      <c r="D528" s="1">
        <v>265.547214</v>
      </c>
      <c r="E528" s="1" t="s">
        <v>10</v>
      </c>
      <c r="F528" s="1"/>
      <c r="G528" s="1"/>
      <c r="H528" s="1"/>
    </row>
    <row r="529" spans="1:8" ht="15" hidden="1" customHeight="1" x14ac:dyDescent="0.25">
      <c r="A529" s="1">
        <v>2126</v>
      </c>
      <c r="B529" s="1" t="s">
        <v>3</v>
      </c>
      <c r="C529" s="1">
        <v>0</v>
      </c>
      <c r="D529" s="1">
        <v>272.764252</v>
      </c>
      <c r="E529" s="1" t="s">
        <v>10</v>
      </c>
      <c r="F529" s="1"/>
      <c r="G529" s="1"/>
      <c r="H529" s="1"/>
    </row>
    <row r="530" spans="1:8" ht="15" hidden="1" customHeight="1" x14ac:dyDescent="0.25">
      <c r="A530" s="1">
        <v>2127</v>
      </c>
      <c r="B530" s="1" t="s">
        <v>3</v>
      </c>
      <c r="C530" s="1">
        <v>0</v>
      </c>
      <c r="D530" s="1">
        <v>332.94197400000002</v>
      </c>
      <c r="E530" s="1" t="s">
        <v>10</v>
      </c>
      <c r="F530" s="1"/>
      <c r="G530" s="1"/>
      <c r="H530" s="1"/>
    </row>
    <row r="531" spans="1:8" ht="15" hidden="1" customHeight="1" x14ac:dyDescent="0.25">
      <c r="A531" s="1">
        <v>2128</v>
      </c>
      <c r="B531" s="1" t="s">
        <v>3</v>
      </c>
      <c r="C531" s="1">
        <v>0</v>
      </c>
      <c r="D531" s="1">
        <v>284.381169</v>
      </c>
      <c r="E531" s="1" t="s">
        <v>10</v>
      </c>
      <c r="F531" s="1"/>
      <c r="G531" s="1"/>
      <c r="H531" s="1"/>
    </row>
    <row r="532" spans="1:8" ht="15" hidden="1" customHeight="1" x14ac:dyDescent="0.25">
      <c r="A532" s="1">
        <v>2129</v>
      </c>
      <c r="B532" s="1" t="s">
        <v>3</v>
      </c>
      <c r="C532" s="1">
        <v>0</v>
      </c>
      <c r="D532" s="1">
        <v>339.114982</v>
      </c>
      <c r="E532" s="1" t="s">
        <v>10</v>
      </c>
      <c r="F532" s="1"/>
      <c r="G532" s="1"/>
      <c r="H532" s="1"/>
    </row>
    <row r="533" spans="1:8" ht="15" hidden="1" customHeight="1" x14ac:dyDescent="0.25">
      <c r="A533" s="1">
        <v>2130</v>
      </c>
      <c r="B533" s="1" t="s">
        <v>3</v>
      </c>
      <c r="C533" s="1">
        <v>0</v>
      </c>
      <c r="D533" s="1">
        <v>779.906161</v>
      </c>
      <c r="E533" s="1" t="s">
        <v>10</v>
      </c>
      <c r="F533" s="1"/>
      <c r="G533" s="1"/>
      <c r="H533" s="1"/>
    </row>
    <row r="534" spans="1:8" ht="15" hidden="1" customHeight="1" x14ac:dyDescent="0.25">
      <c r="A534" s="1">
        <v>2131</v>
      </c>
      <c r="B534" s="1" t="s">
        <v>3</v>
      </c>
      <c r="C534" s="1">
        <v>0</v>
      </c>
      <c r="D534" s="1">
        <v>839.73832300000004</v>
      </c>
      <c r="E534" s="1" t="s">
        <v>10</v>
      </c>
      <c r="F534" s="1"/>
      <c r="G534" s="1"/>
      <c r="H534" s="1"/>
    </row>
    <row r="535" spans="1:8" ht="15" hidden="1" customHeight="1" x14ac:dyDescent="0.25">
      <c r="A535" s="1">
        <v>2132</v>
      </c>
      <c r="B535" s="1" t="s">
        <v>3</v>
      </c>
      <c r="C535" s="1">
        <v>0</v>
      </c>
      <c r="D535" s="1">
        <v>280.28756099999998</v>
      </c>
      <c r="E535" s="1" t="s">
        <v>10</v>
      </c>
      <c r="F535" s="1"/>
      <c r="G535" s="1"/>
      <c r="H535" s="1"/>
    </row>
    <row r="536" spans="1:8" ht="15" hidden="1" customHeight="1" x14ac:dyDescent="0.25">
      <c r="A536" s="1">
        <v>2133</v>
      </c>
      <c r="B536" s="1" t="s">
        <v>3</v>
      </c>
      <c r="C536" s="1">
        <v>0</v>
      </c>
      <c r="D536" s="1">
        <v>36.161762000000003</v>
      </c>
      <c r="E536" s="1" t="s">
        <v>10</v>
      </c>
      <c r="F536" s="1"/>
      <c r="G536" s="1"/>
      <c r="H536" s="1"/>
    </row>
    <row r="537" spans="1:8" ht="15" hidden="1" customHeight="1" x14ac:dyDescent="0.25">
      <c r="A537" s="1">
        <v>2134</v>
      </c>
      <c r="B537" s="1" t="s">
        <v>3</v>
      </c>
      <c r="C537" s="1">
        <v>0</v>
      </c>
      <c r="D537" s="1">
        <v>497.16161299999999</v>
      </c>
      <c r="E537" s="1" t="s">
        <v>10</v>
      </c>
      <c r="F537" s="1"/>
      <c r="G537" s="1"/>
      <c r="H537" s="1"/>
    </row>
    <row r="538" spans="1:8" ht="15" hidden="1" customHeight="1" x14ac:dyDescent="0.25">
      <c r="A538" s="1">
        <v>2135</v>
      </c>
      <c r="B538" s="1" t="s">
        <v>3</v>
      </c>
      <c r="C538" s="1">
        <v>0</v>
      </c>
      <c r="D538" s="1">
        <v>377.64412399999998</v>
      </c>
      <c r="E538" s="1" t="s">
        <v>10</v>
      </c>
      <c r="F538" s="1"/>
      <c r="G538" s="1"/>
      <c r="H538" s="1"/>
    </row>
    <row r="539" spans="1:8" ht="15" hidden="1" customHeight="1" x14ac:dyDescent="0.25">
      <c r="A539" s="1">
        <v>2136</v>
      </c>
      <c r="B539" s="1" t="s">
        <v>3</v>
      </c>
      <c r="C539" s="1">
        <v>0</v>
      </c>
      <c r="D539" s="1">
        <v>334.09005000000002</v>
      </c>
      <c r="E539" s="1" t="s">
        <v>10</v>
      </c>
      <c r="F539" s="1"/>
      <c r="G539" s="1"/>
      <c r="H539" s="1"/>
    </row>
    <row r="540" spans="1:8" ht="15" hidden="1" customHeight="1" x14ac:dyDescent="0.25">
      <c r="A540" s="1">
        <v>2137</v>
      </c>
      <c r="B540" s="1" t="s">
        <v>3</v>
      </c>
      <c r="C540" s="1">
        <v>0</v>
      </c>
      <c r="D540" s="1">
        <v>347.32932399999999</v>
      </c>
      <c r="E540" s="1" t="s">
        <v>10</v>
      </c>
      <c r="F540" s="1"/>
      <c r="G540" s="1"/>
      <c r="H540" s="1"/>
    </row>
    <row r="541" spans="1:8" ht="15" hidden="1" customHeight="1" x14ac:dyDescent="0.25">
      <c r="A541" s="1">
        <v>2138</v>
      </c>
      <c r="B541" s="1" t="s">
        <v>3</v>
      </c>
      <c r="C541" s="1">
        <v>0</v>
      </c>
      <c r="D541" s="1">
        <v>404.76111400000002</v>
      </c>
      <c r="E541" s="1" t="s">
        <v>10</v>
      </c>
      <c r="F541" s="1"/>
      <c r="G541" s="1"/>
      <c r="H541" s="1"/>
    </row>
    <row r="542" spans="1:8" ht="15" hidden="1" customHeight="1" x14ac:dyDescent="0.25">
      <c r="A542" s="1">
        <v>2139</v>
      </c>
      <c r="B542" s="1" t="s">
        <v>3</v>
      </c>
      <c r="C542" s="1">
        <v>0</v>
      </c>
      <c r="D542" s="1">
        <v>201.27623399999999</v>
      </c>
      <c r="E542" s="1" t="s">
        <v>10</v>
      </c>
      <c r="F542" s="1"/>
      <c r="G542" s="1"/>
      <c r="H542" s="1"/>
    </row>
    <row r="543" spans="1:8" ht="15" hidden="1" customHeight="1" x14ac:dyDescent="0.25">
      <c r="A543" s="1">
        <v>2140</v>
      </c>
      <c r="B543" s="1" t="s">
        <v>3</v>
      </c>
      <c r="C543" s="1">
        <v>0</v>
      </c>
      <c r="D543" s="1">
        <v>304.44790599999999</v>
      </c>
      <c r="E543" s="1" t="s">
        <v>10</v>
      </c>
      <c r="F543" s="1"/>
      <c r="G543" s="1"/>
      <c r="H543" s="1"/>
    </row>
    <row r="544" spans="1:8" ht="15" hidden="1" customHeight="1" x14ac:dyDescent="0.25">
      <c r="A544" s="1">
        <v>2141</v>
      </c>
      <c r="B544" s="1" t="s">
        <v>3</v>
      </c>
      <c r="C544" s="1">
        <v>0</v>
      </c>
      <c r="D544" s="1">
        <v>310.57768600000003</v>
      </c>
      <c r="E544" s="1" t="s">
        <v>10</v>
      </c>
      <c r="F544" s="1"/>
      <c r="G544" s="1"/>
      <c r="H544" s="1"/>
    </row>
    <row r="545" spans="1:8" ht="15" hidden="1" customHeight="1" x14ac:dyDescent="0.25">
      <c r="A545" s="1">
        <v>2142</v>
      </c>
      <c r="B545" s="1" t="s">
        <v>3</v>
      </c>
      <c r="C545" s="1">
        <v>0</v>
      </c>
      <c r="D545" s="1">
        <v>584.63763600000004</v>
      </c>
      <c r="E545" s="1" t="s">
        <v>10</v>
      </c>
      <c r="F545" s="1"/>
      <c r="G545" s="1"/>
      <c r="H545" s="1"/>
    </row>
    <row r="546" spans="1:8" ht="15" hidden="1" customHeight="1" x14ac:dyDescent="0.25">
      <c r="A546" s="1">
        <v>2143</v>
      </c>
      <c r="B546" s="1" t="s">
        <v>3</v>
      </c>
      <c r="C546" s="1">
        <v>0</v>
      </c>
      <c r="D546" s="1">
        <v>415.52187400000003</v>
      </c>
      <c r="E546" s="1" t="s">
        <v>10</v>
      </c>
      <c r="F546" s="1"/>
      <c r="G546" s="1"/>
      <c r="H546" s="1"/>
    </row>
    <row r="547" spans="1:8" ht="15" hidden="1" customHeight="1" x14ac:dyDescent="0.25">
      <c r="A547" s="1">
        <v>2144</v>
      </c>
      <c r="B547" s="1" t="s">
        <v>3</v>
      </c>
      <c r="C547" s="1">
        <v>0</v>
      </c>
      <c r="D547" s="1">
        <v>619.70330000000001</v>
      </c>
      <c r="E547" s="1" t="s">
        <v>10</v>
      </c>
      <c r="F547" s="1"/>
      <c r="G547" s="1"/>
      <c r="H547" s="1"/>
    </row>
    <row r="548" spans="1:8" ht="15" hidden="1" customHeight="1" x14ac:dyDescent="0.25">
      <c r="A548" s="1">
        <v>2145</v>
      </c>
      <c r="B548" s="1" t="s">
        <v>3</v>
      </c>
      <c r="C548" s="1">
        <v>0</v>
      </c>
      <c r="D548" s="1">
        <v>252.85773900000001</v>
      </c>
      <c r="E548" s="1" t="s">
        <v>10</v>
      </c>
      <c r="F548" s="1"/>
      <c r="G548" s="1"/>
      <c r="H548" s="1"/>
    </row>
    <row r="549" spans="1:8" ht="15" hidden="1" customHeight="1" x14ac:dyDescent="0.25">
      <c r="A549" s="1">
        <v>2146</v>
      </c>
      <c r="B549" s="1" t="s">
        <v>3</v>
      </c>
      <c r="C549" s="1">
        <v>0</v>
      </c>
      <c r="D549" s="1">
        <v>179.85639499999999</v>
      </c>
      <c r="E549" s="1" t="s">
        <v>10</v>
      </c>
      <c r="F549" s="1"/>
      <c r="G549" s="1"/>
      <c r="H549" s="1"/>
    </row>
    <row r="550" spans="1:8" ht="15" hidden="1" customHeight="1" x14ac:dyDescent="0.25">
      <c r="A550" s="1">
        <v>2150</v>
      </c>
      <c r="B550" s="1" t="s">
        <v>3</v>
      </c>
      <c r="C550" s="1">
        <v>0</v>
      </c>
      <c r="D550" s="1">
        <v>745.43999899999994</v>
      </c>
      <c r="E550" s="1" t="s">
        <v>10</v>
      </c>
      <c r="F550" s="1"/>
      <c r="G550" s="1"/>
      <c r="H550" s="1"/>
    </row>
    <row r="551" spans="1:8" ht="15" hidden="1" customHeight="1" x14ac:dyDescent="0.25">
      <c r="A551" s="1">
        <v>2151</v>
      </c>
      <c r="B551" s="1" t="s">
        <v>3</v>
      </c>
      <c r="C551" s="1">
        <v>0</v>
      </c>
      <c r="D551" s="1">
        <v>605.08633599999996</v>
      </c>
      <c r="E551" s="1" t="s">
        <v>10</v>
      </c>
      <c r="F551" s="1"/>
      <c r="G551" s="1"/>
      <c r="H551" s="1"/>
    </row>
    <row r="552" spans="1:8" ht="15" hidden="1" customHeight="1" x14ac:dyDescent="0.25">
      <c r="A552" s="1">
        <v>2152</v>
      </c>
      <c r="B552" s="1" t="s">
        <v>3</v>
      </c>
      <c r="C552" s="1">
        <v>0</v>
      </c>
      <c r="D552" s="1">
        <v>697.867659</v>
      </c>
      <c r="E552" s="1" t="s">
        <v>10</v>
      </c>
      <c r="F552" s="1"/>
      <c r="G552" s="1"/>
      <c r="H552" s="1"/>
    </row>
    <row r="553" spans="1:8" ht="15" hidden="1" customHeight="1" x14ac:dyDescent="0.25">
      <c r="A553" s="1">
        <v>2153</v>
      </c>
      <c r="B553" s="1" t="s">
        <v>3</v>
      </c>
      <c r="C553" s="1">
        <v>0</v>
      </c>
      <c r="D553" s="1">
        <v>561.90748599999995</v>
      </c>
      <c r="E553" s="1" t="s">
        <v>10</v>
      </c>
      <c r="F553" s="1"/>
      <c r="G553" s="1"/>
      <c r="H553" s="1"/>
    </row>
    <row r="554" spans="1:8" ht="15" hidden="1" customHeight="1" x14ac:dyDescent="0.25">
      <c r="A554" s="1">
        <v>2154</v>
      </c>
      <c r="B554" s="1" t="s">
        <v>3</v>
      </c>
      <c r="C554" s="1">
        <v>0</v>
      </c>
      <c r="D554" s="1">
        <v>559.23050899999998</v>
      </c>
      <c r="E554" s="1" t="s">
        <v>10</v>
      </c>
      <c r="F554" s="1"/>
      <c r="G554" s="1"/>
      <c r="H554" s="1"/>
    </row>
    <row r="555" spans="1:8" ht="15" hidden="1" customHeight="1" x14ac:dyDescent="0.25">
      <c r="A555" s="1">
        <v>2155</v>
      </c>
      <c r="B555" s="1" t="s">
        <v>3</v>
      </c>
      <c r="C555" s="1">
        <v>0</v>
      </c>
      <c r="D555" s="1">
        <v>217.36749599999999</v>
      </c>
      <c r="E555" s="1" t="s">
        <v>10</v>
      </c>
      <c r="F555" s="1"/>
      <c r="G555" s="1"/>
      <c r="H555" s="1"/>
    </row>
    <row r="556" spans="1:8" ht="15" hidden="1" customHeight="1" x14ac:dyDescent="0.25">
      <c r="A556" s="1">
        <v>2156</v>
      </c>
      <c r="B556" s="1" t="s">
        <v>3</v>
      </c>
      <c r="C556" s="1">
        <v>0</v>
      </c>
      <c r="D556" s="1">
        <v>322.94671499999998</v>
      </c>
      <c r="E556" s="1" t="s">
        <v>10</v>
      </c>
      <c r="F556" s="1"/>
      <c r="G556" s="1"/>
      <c r="H556" s="1"/>
    </row>
    <row r="557" spans="1:8" ht="15" hidden="1" customHeight="1" x14ac:dyDescent="0.25">
      <c r="A557" s="1">
        <v>2157</v>
      </c>
      <c r="B557" s="1" t="s">
        <v>3</v>
      </c>
      <c r="C557" s="1">
        <v>0</v>
      </c>
      <c r="D557" s="1">
        <v>21.705632999999999</v>
      </c>
      <c r="E557" s="1" t="s">
        <v>10</v>
      </c>
      <c r="F557" s="1"/>
      <c r="G557" s="1"/>
      <c r="H557" s="1"/>
    </row>
    <row r="558" spans="1:8" ht="15" hidden="1" customHeight="1" x14ac:dyDescent="0.25">
      <c r="A558" s="1">
        <v>2158</v>
      </c>
      <c r="B558" s="1" t="s">
        <v>3</v>
      </c>
      <c r="C558" s="1">
        <v>0</v>
      </c>
      <c r="D558" s="1">
        <v>2241.644198</v>
      </c>
      <c r="E558" s="1" t="s">
        <v>10</v>
      </c>
      <c r="F558" s="1"/>
      <c r="G558" s="1"/>
      <c r="H558" s="1"/>
    </row>
    <row r="559" spans="1:8" ht="15" hidden="1" customHeight="1" x14ac:dyDescent="0.25">
      <c r="A559" s="1">
        <v>2159</v>
      </c>
      <c r="B559" s="1" t="s">
        <v>3</v>
      </c>
      <c r="C559" s="1">
        <v>0</v>
      </c>
      <c r="D559" s="1">
        <v>42.074176999999999</v>
      </c>
      <c r="E559" s="1" t="s">
        <v>10</v>
      </c>
      <c r="F559" s="1"/>
      <c r="G559" s="1"/>
      <c r="H559" s="1"/>
    </row>
    <row r="560" spans="1:8" ht="15" hidden="1" customHeight="1" x14ac:dyDescent="0.25">
      <c r="A560" s="1">
        <v>2160</v>
      </c>
      <c r="B560" s="1" t="s">
        <v>3</v>
      </c>
      <c r="C560" s="1">
        <v>0</v>
      </c>
      <c r="D560" s="1">
        <v>140.058244</v>
      </c>
      <c r="E560" s="1" t="s">
        <v>10</v>
      </c>
      <c r="F560" s="1"/>
      <c r="G560" s="1"/>
      <c r="H560" s="1"/>
    </row>
    <row r="561" spans="1:8" ht="15" hidden="1" customHeight="1" x14ac:dyDescent="0.25">
      <c r="A561" s="1">
        <v>2161</v>
      </c>
      <c r="B561" s="1" t="s">
        <v>3</v>
      </c>
      <c r="C561" s="1">
        <v>0</v>
      </c>
      <c r="D561" s="1">
        <v>21.864806000000002</v>
      </c>
      <c r="E561" s="1" t="s">
        <v>10</v>
      </c>
      <c r="F561" s="1"/>
      <c r="G561" s="1"/>
      <c r="H561" s="1"/>
    </row>
    <row r="562" spans="1:8" ht="15" hidden="1" customHeight="1" x14ac:dyDescent="0.25">
      <c r="A562" s="1">
        <v>2162</v>
      </c>
      <c r="B562" s="1" t="s">
        <v>3</v>
      </c>
      <c r="C562" s="1">
        <v>0</v>
      </c>
      <c r="D562" s="1">
        <v>350.17711200000002</v>
      </c>
      <c r="E562" s="1" t="s">
        <v>10</v>
      </c>
      <c r="F562" s="1"/>
      <c r="G562" s="1"/>
      <c r="H562" s="1"/>
    </row>
    <row r="563" spans="1:8" ht="15" hidden="1" customHeight="1" x14ac:dyDescent="0.25">
      <c r="A563" s="1">
        <v>2163</v>
      </c>
      <c r="B563" s="1" t="s">
        <v>3</v>
      </c>
      <c r="C563" s="1">
        <v>0</v>
      </c>
      <c r="D563" s="1">
        <v>966.20376899999997</v>
      </c>
      <c r="E563" s="1" t="s">
        <v>10</v>
      </c>
      <c r="F563" s="1"/>
      <c r="G563" s="1"/>
      <c r="H563" s="1"/>
    </row>
    <row r="564" spans="1:8" ht="15" hidden="1" customHeight="1" x14ac:dyDescent="0.25">
      <c r="A564" s="1">
        <v>2164</v>
      </c>
      <c r="B564" s="1" t="s">
        <v>3</v>
      </c>
      <c r="C564" s="1">
        <v>0</v>
      </c>
      <c r="D564" s="1">
        <v>978.48537999999996</v>
      </c>
      <c r="E564" s="1" t="s">
        <v>10</v>
      </c>
      <c r="F564" s="1"/>
      <c r="G564" s="1"/>
      <c r="H564" s="1"/>
    </row>
    <row r="565" spans="1:8" ht="15" hidden="1" customHeight="1" x14ac:dyDescent="0.25">
      <c r="A565" s="1">
        <v>2165</v>
      </c>
      <c r="B565" s="1" t="s">
        <v>3</v>
      </c>
      <c r="C565" s="1">
        <v>0</v>
      </c>
      <c r="D565" s="1">
        <v>366.96141899999998</v>
      </c>
      <c r="E565" s="1" t="s">
        <v>10</v>
      </c>
      <c r="F565" s="1"/>
      <c r="G565" s="1"/>
      <c r="H565" s="1"/>
    </row>
    <row r="566" spans="1:8" ht="15" hidden="1" customHeight="1" x14ac:dyDescent="0.25">
      <c r="A566" s="1">
        <v>2166</v>
      </c>
      <c r="B566" s="1" t="s">
        <v>3</v>
      </c>
      <c r="C566" s="1">
        <v>0</v>
      </c>
      <c r="D566" s="1">
        <v>198.441047</v>
      </c>
      <c r="E566" s="1" t="s">
        <v>10</v>
      </c>
      <c r="F566" s="1"/>
      <c r="G566" s="1"/>
      <c r="H566" s="1"/>
    </row>
    <row r="567" spans="1:8" ht="15" hidden="1" customHeight="1" x14ac:dyDescent="0.25">
      <c r="A567" s="1">
        <v>2167</v>
      </c>
      <c r="B567" s="1" t="s">
        <v>3</v>
      </c>
      <c r="C567" s="1">
        <v>0</v>
      </c>
      <c r="D567" s="1">
        <v>375.51108399999998</v>
      </c>
      <c r="E567" s="1" t="s">
        <v>10</v>
      </c>
      <c r="F567" s="1"/>
      <c r="G567" s="1"/>
      <c r="H567" s="1"/>
    </row>
    <row r="568" spans="1:8" ht="15" hidden="1" customHeight="1" x14ac:dyDescent="0.25">
      <c r="A568" s="1">
        <v>2168</v>
      </c>
      <c r="B568" s="1" t="s">
        <v>3</v>
      </c>
      <c r="C568" s="1">
        <v>0</v>
      </c>
      <c r="D568" s="1">
        <v>298.93577099999999</v>
      </c>
      <c r="E568" s="1" t="s">
        <v>10</v>
      </c>
      <c r="F568" s="1"/>
      <c r="G568" s="1"/>
      <c r="H568" s="1"/>
    </row>
    <row r="569" spans="1:8" ht="15" hidden="1" customHeight="1" x14ac:dyDescent="0.25">
      <c r="A569" s="1">
        <v>2169</v>
      </c>
      <c r="B569" s="1" t="s">
        <v>3</v>
      </c>
      <c r="C569" s="1">
        <v>0</v>
      </c>
      <c r="D569" s="1">
        <v>125.45948</v>
      </c>
      <c r="E569" s="1" t="s">
        <v>10</v>
      </c>
      <c r="F569" s="1"/>
      <c r="G569" s="1"/>
      <c r="H569" s="1"/>
    </row>
    <row r="570" spans="1:8" ht="15" hidden="1" customHeight="1" x14ac:dyDescent="0.25">
      <c r="A570" s="1">
        <v>2170</v>
      </c>
      <c r="B570" s="1" t="s">
        <v>3</v>
      </c>
      <c r="C570" s="1">
        <v>0</v>
      </c>
      <c r="D570" s="1">
        <v>240.709487</v>
      </c>
      <c r="E570" s="1" t="s">
        <v>10</v>
      </c>
      <c r="F570" s="1"/>
      <c r="G570" s="1"/>
      <c r="H570" s="1"/>
    </row>
    <row r="571" spans="1:8" ht="15" hidden="1" customHeight="1" x14ac:dyDescent="0.25">
      <c r="A571" s="1">
        <v>2171</v>
      </c>
      <c r="B571" s="1" t="s">
        <v>3</v>
      </c>
      <c r="C571" s="1">
        <v>0</v>
      </c>
      <c r="D571" s="1">
        <v>225.11298199999999</v>
      </c>
      <c r="E571" s="1" t="s">
        <v>10</v>
      </c>
      <c r="F571" s="1"/>
      <c r="G571" s="1"/>
      <c r="H571" s="1"/>
    </row>
    <row r="572" spans="1:8" ht="15" hidden="1" customHeight="1" x14ac:dyDescent="0.25">
      <c r="A572" s="1">
        <v>2172</v>
      </c>
      <c r="B572" s="1" t="s">
        <v>3</v>
      </c>
      <c r="C572" s="1">
        <v>0</v>
      </c>
      <c r="D572" s="1">
        <v>1040.1230479999999</v>
      </c>
      <c r="E572" s="1" t="s">
        <v>10</v>
      </c>
      <c r="F572" s="1"/>
      <c r="G572" s="1"/>
      <c r="H572" s="1"/>
    </row>
    <row r="573" spans="1:8" ht="15" hidden="1" customHeight="1" x14ac:dyDescent="0.25">
      <c r="A573" s="1">
        <v>2173</v>
      </c>
      <c r="B573" s="1" t="s">
        <v>3</v>
      </c>
      <c r="C573" s="1">
        <v>0</v>
      </c>
      <c r="D573" s="1">
        <v>802.00093200000003</v>
      </c>
      <c r="E573" s="1" t="s">
        <v>10</v>
      </c>
      <c r="F573" s="1"/>
      <c r="G573" s="1"/>
      <c r="H573" s="1"/>
    </row>
    <row r="574" spans="1:8" ht="15" hidden="1" customHeight="1" x14ac:dyDescent="0.25">
      <c r="A574" s="1">
        <v>2174</v>
      </c>
      <c r="B574" s="1" t="s">
        <v>3</v>
      </c>
      <c r="C574" s="1">
        <v>0</v>
      </c>
      <c r="D574" s="1">
        <v>1389.322895</v>
      </c>
      <c r="E574" s="1" t="s">
        <v>10</v>
      </c>
      <c r="F574" s="1"/>
      <c r="G574" s="1"/>
      <c r="H574" s="1"/>
    </row>
    <row r="575" spans="1:8" ht="15" hidden="1" customHeight="1" x14ac:dyDescent="0.25">
      <c r="A575" s="1">
        <v>2175</v>
      </c>
      <c r="B575" s="1" t="s">
        <v>3</v>
      </c>
      <c r="C575" s="1">
        <v>0</v>
      </c>
      <c r="D575" s="1">
        <v>71.188136</v>
      </c>
      <c r="E575" s="1" t="s">
        <v>10</v>
      </c>
      <c r="F575" s="1"/>
      <c r="G575" s="1"/>
      <c r="H575" s="1"/>
    </row>
    <row r="576" spans="1:8" ht="15" hidden="1" customHeight="1" x14ac:dyDescent="0.25">
      <c r="A576" s="1">
        <v>2176</v>
      </c>
      <c r="B576" s="1" t="s">
        <v>3</v>
      </c>
      <c r="C576" s="1">
        <v>0</v>
      </c>
      <c r="D576" s="1">
        <v>172.828282</v>
      </c>
      <c r="E576" s="1" t="s">
        <v>10</v>
      </c>
      <c r="F576" s="1"/>
      <c r="G576" s="1"/>
      <c r="H576" s="1"/>
    </row>
    <row r="577" spans="1:8" ht="15" hidden="1" customHeight="1" x14ac:dyDescent="0.25">
      <c r="A577" s="1">
        <v>2177</v>
      </c>
      <c r="B577" s="1" t="s">
        <v>3</v>
      </c>
      <c r="C577" s="1">
        <v>0</v>
      </c>
      <c r="D577" s="1">
        <v>284.805047</v>
      </c>
      <c r="E577" s="1" t="s">
        <v>10</v>
      </c>
      <c r="F577" s="1"/>
      <c r="G577" s="1"/>
      <c r="H577" s="1"/>
    </row>
    <row r="578" spans="1:8" ht="15" hidden="1" customHeight="1" x14ac:dyDescent="0.25">
      <c r="A578" s="1">
        <v>2178</v>
      </c>
      <c r="B578" s="1" t="s">
        <v>3</v>
      </c>
      <c r="C578" s="1">
        <v>0</v>
      </c>
      <c r="D578" s="1">
        <v>86.243241999999995</v>
      </c>
      <c r="E578" s="1" t="s">
        <v>10</v>
      </c>
      <c r="F578" s="1"/>
      <c r="G578" s="1"/>
      <c r="H578" s="1"/>
    </row>
    <row r="579" spans="1:8" ht="15" hidden="1" customHeight="1" x14ac:dyDescent="0.25">
      <c r="A579" s="1">
        <v>2179</v>
      </c>
      <c r="B579" s="1" t="s">
        <v>3</v>
      </c>
      <c r="C579" s="1">
        <v>0</v>
      </c>
      <c r="D579" s="1">
        <v>76.250782999999998</v>
      </c>
      <c r="E579" s="1" t="s">
        <v>10</v>
      </c>
      <c r="F579" s="1"/>
      <c r="G579" s="1"/>
      <c r="H579" s="1"/>
    </row>
    <row r="580" spans="1:8" ht="15" hidden="1" customHeight="1" x14ac:dyDescent="0.25">
      <c r="A580" s="1">
        <v>1008</v>
      </c>
      <c r="B580" s="1" t="s">
        <v>3</v>
      </c>
      <c r="C580" s="1">
        <v>0</v>
      </c>
      <c r="D580" s="1">
        <v>3355.7239770000001</v>
      </c>
      <c r="E580" s="1" t="s">
        <v>11</v>
      </c>
      <c r="F580" s="1"/>
      <c r="G580" s="1"/>
      <c r="H580" s="1"/>
    </row>
    <row r="581" spans="1:8" ht="15" hidden="1" customHeight="1" x14ac:dyDescent="0.25">
      <c r="A581" s="1">
        <v>1009</v>
      </c>
      <c r="B581" s="1" t="s">
        <v>3</v>
      </c>
      <c r="C581" s="1">
        <v>0</v>
      </c>
      <c r="D581" s="1">
        <v>1272.779378</v>
      </c>
      <c r="E581" s="1" t="s">
        <v>11</v>
      </c>
      <c r="F581" s="1"/>
      <c r="G581" s="1"/>
      <c r="H581" s="1"/>
    </row>
    <row r="582" spans="1:8" ht="15" hidden="1" customHeight="1" x14ac:dyDescent="0.25">
      <c r="A582" s="1">
        <v>1010</v>
      </c>
      <c r="B582" s="1" t="s">
        <v>3</v>
      </c>
      <c r="C582" s="1">
        <v>0</v>
      </c>
      <c r="D582" s="1">
        <v>125.183925</v>
      </c>
      <c r="E582" s="1" t="s">
        <v>11</v>
      </c>
      <c r="F582" s="1"/>
      <c r="G582" s="1"/>
      <c r="H582" s="1"/>
    </row>
    <row r="583" spans="1:8" ht="15" hidden="1" customHeight="1" x14ac:dyDescent="0.25">
      <c r="A583" s="1">
        <v>1011</v>
      </c>
      <c r="B583" s="1" t="s">
        <v>3</v>
      </c>
      <c r="C583" s="1">
        <v>0</v>
      </c>
      <c r="D583" s="1">
        <v>287.71114899999998</v>
      </c>
      <c r="E583" s="1" t="s">
        <v>11</v>
      </c>
      <c r="F583" s="1"/>
      <c r="G583" s="1"/>
      <c r="H583" s="1"/>
    </row>
    <row r="584" spans="1:8" ht="15" hidden="1" customHeight="1" x14ac:dyDescent="0.25">
      <c r="A584" s="1">
        <v>1012</v>
      </c>
      <c r="B584" s="1" t="s">
        <v>3</v>
      </c>
      <c r="C584" s="1">
        <v>0</v>
      </c>
      <c r="D584" s="1">
        <v>3987.0126180000002</v>
      </c>
      <c r="E584" s="1" t="s">
        <v>11</v>
      </c>
      <c r="F584" s="1"/>
      <c r="G584" s="1"/>
      <c r="H584" s="1"/>
    </row>
    <row r="585" spans="1:8" ht="15" hidden="1" customHeight="1" x14ac:dyDescent="0.25">
      <c r="A585" s="1">
        <v>1013</v>
      </c>
      <c r="B585" s="1" t="s">
        <v>3</v>
      </c>
      <c r="C585" s="1">
        <v>0</v>
      </c>
      <c r="D585" s="1">
        <v>3016.0354830000001</v>
      </c>
      <c r="E585" s="1" t="s">
        <v>11</v>
      </c>
      <c r="F585" s="1"/>
      <c r="G585" s="1"/>
      <c r="H585" s="1"/>
    </row>
    <row r="586" spans="1:8" ht="15" hidden="1" customHeight="1" x14ac:dyDescent="0.25">
      <c r="A586" s="1">
        <v>1014</v>
      </c>
      <c r="B586" s="1" t="s">
        <v>3</v>
      </c>
      <c r="C586" s="1">
        <v>0</v>
      </c>
      <c r="D586" s="1">
        <v>282.90835900000002</v>
      </c>
      <c r="E586" s="1" t="s">
        <v>11</v>
      </c>
      <c r="F586" s="1"/>
      <c r="G586" s="1"/>
      <c r="H586" s="1"/>
    </row>
    <row r="587" spans="1:8" ht="15" hidden="1" customHeight="1" x14ac:dyDescent="0.25">
      <c r="A587" s="1">
        <v>1015</v>
      </c>
      <c r="B587" s="1" t="s">
        <v>3</v>
      </c>
      <c r="C587" s="1">
        <v>0</v>
      </c>
      <c r="D587" s="1">
        <v>1954.1645659999999</v>
      </c>
      <c r="E587" s="1" t="s">
        <v>11</v>
      </c>
      <c r="F587" s="1"/>
      <c r="G587" s="1"/>
      <c r="H587" s="1"/>
    </row>
    <row r="588" spans="1:8" ht="15" hidden="1" customHeight="1" x14ac:dyDescent="0.25">
      <c r="A588" s="1">
        <v>1051</v>
      </c>
      <c r="B588" s="1" t="s">
        <v>3</v>
      </c>
      <c r="C588" s="1">
        <v>0</v>
      </c>
      <c r="D588" s="1">
        <v>361.87908399999998</v>
      </c>
      <c r="E588" s="1" t="s">
        <v>11</v>
      </c>
      <c r="F588" s="1"/>
      <c r="G588" s="1"/>
      <c r="H588" s="1"/>
    </row>
    <row r="589" spans="1:8" ht="15" hidden="1" customHeight="1" x14ac:dyDescent="0.25">
      <c r="A589" s="1">
        <v>1282</v>
      </c>
      <c r="B589" s="1" t="s">
        <v>3</v>
      </c>
      <c r="C589" s="1">
        <v>0</v>
      </c>
      <c r="D589" s="1">
        <v>341.32082700000001</v>
      </c>
      <c r="E589" s="1" t="s">
        <v>11</v>
      </c>
      <c r="F589" s="1"/>
      <c r="G589" s="1"/>
      <c r="H589" s="1"/>
    </row>
    <row r="590" spans="1:8" ht="15" hidden="1" customHeight="1" x14ac:dyDescent="0.25">
      <c r="A590" s="1">
        <v>1293</v>
      </c>
      <c r="B590" s="1" t="s">
        <v>3</v>
      </c>
      <c r="C590" s="1">
        <v>0</v>
      </c>
      <c r="D590" s="1">
        <v>59.041196999999997</v>
      </c>
      <c r="E590" s="1" t="s">
        <v>11</v>
      </c>
      <c r="F590" s="1"/>
      <c r="G590" s="1"/>
      <c r="H590" s="1"/>
    </row>
    <row r="591" spans="1:8" ht="15" hidden="1" customHeight="1" x14ac:dyDescent="0.25">
      <c r="A591" s="1">
        <v>1342</v>
      </c>
      <c r="B591" s="1" t="s">
        <v>3</v>
      </c>
      <c r="C591" s="1">
        <v>0</v>
      </c>
      <c r="D591" s="1">
        <v>1161.799129</v>
      </c>
      <c r="E591" s="1" t="s">
        <v>11</v>
      </c>
      <c r="F591" s="1"/>
      <c r="G591" s="1"/>
      <c r="H591" s="1"/>
    </row>
    <row r="592" spans="1:8" ht="15" hidden="1" customHeight="1" x14ac:dyDescent="0.25">
      <c r="A592" s="1">
        <v>1865</v>
      </c>
      <c r="B592" s="1" t="s">
        <v>3</v>
      </c>
      <c r="C592" s="1">
        <v>0</v>
      </c>
      <c r="D592" s="1">
        <v>1041.0468760000001</v>
      </c>
      <c r="E592" s="1" t="s">
        <v>11</v>
      </c>
      <c r="F592" s="1"/>
      <c r="G592" s="1"/>
      <c r="H592" s="1"/>
    </row>
    <row r="593" spans="1:8" ht="15" hidden="1" customHeight="1" x14ac:dyDescent="0.25">
      <c r="A593" s="1">
        <v>1866</v>
      </c>
      <c r="B593" s="1" t="s">
        <v>3</v>
      </c>
      <c r="C593" s="1">
        <v>0</v>
      </c>
      <c r="D593" s="1">
        <v>1204.715111</v>
      </c>
      <c r="E593" s="1" t="s">
        <v>11</v>
      </c>
      <c r="F593" s="1"/>
      <c r="G593" s="1"/>
      <c r="H593" s="1"/>
    </row>
    <row r="594" spans="1:8" ht="15" hidden="1" customHeight="1" x14ac:dyDescent="0.25">
      <c r="A594" s="1">
        <v>1867</v>
      </c>
      <c r="B594" s="1" t="s">
        <v>3</v>
      </c>
      <c r="C594" s="1">
        <v>0</v>
      </c>
      <c r="D594" s="1">
        <v>64.087829999999997</v>
      </c>
      <c r="E594" s="1" t="s">
        <v>11</v>
      </c>
      <c r="F594" s="1"/>
      <c r="G594" s="1"/>
      <c r="H594" s="1"/>
    </row>
    <row r="595" spans="1:8" ht="15" hidden="1" customHeight="1" x14ac:dyDescent="0.25">
      <c r="A595" s="1">
        <v>1868</v>
      </c>
      <c r="B595" s="1" t="s">
        <v>3</v>
      </c>
      <c r="C595" s="1">
        <v>0</v>
      </c>
      <c r="D595" s="1">
        <v>892.49765500000001</v>
      </c>
      <c r="E595" s="1" t="s">
        <v>11</v>
      </c>
      <c r="F595" s="1"/>
      <c r="G595" s="1"/>
      <c r="H595" s="1"/>
    </row>
    <row r="596" spans="1:8" ht="15" hidden="1" customHeight="1" x14ac:dyDescent="0.25">
      <c r="A596" s="1">
        <v>1869</v>
      </c>
      <c r="B596" s="1" t="s">
        <v>3</v>
      </c>
      <c r="C596" s="1">
        <v>0</v>
      </c>
      <c r="D596" s="1">
        <v>363.211972</v>
      </c>
      <c r="E596" s="1" t="s">
        <v>11</v>
      </c>
      <c r="F596" s="1"/>
      <c r="G596" s="1"/>
      <c r="H596" s="1"/>
    </row>
    <row r="597" spans="1:8" ht="15" hidden="1" customHeight="1" x14ac:dyDescent="0.25">
      <c r="A597" s="1">
        <v>1870</v>
      </c>
      <c r="B597" s="1" t="s">
        <v>3</v>
      </c>
      <c r="C597" s="1">
        <v>0</v>
      </c>
      <c r="D597" s="1">
        <v>484.89120300000002</v>
      </c>
      <c r="E597" s="1" t="s">
        <v>11</v>
      </c>
      <c r="F597" s="1"/>
      <c r="G597" s="1"/>
      <c r="H597" s="1"/>
    </row>
    <row r="598" spans="1:8" ht="15" hidden="1" customHeight="1" x14ac:dyDescent="0.25">
      <c r="A598" s="1">
        <v>1871</v>
      </c>
      <c r="B598" s="1" t="s">
        <v>3</v>
      </c>
      <c r="C598" s="1">
        <v>0</v>
      </c>
      <c r="D598" s="1">
        <v>310.31088099999999</v>
      </c>
      <c r="E598" s="1" t="s">
        <v>11</v>
      </c>
      <c r="F598" s="1"/>
      <c r="G598" s="1"/>
      <c r="H598" s="1"/>
    </row>
    <row r="599" spans="1:8" ht="15" hidden="1" customHeight="1" x14ac:dyDescent="0.25">
      <c r="A599" s="1">
        <v>1872</v>
      </c>
      <c r="B599" s="1" t="s">
        <v>3</v>
      </c>
      <c r="C599" s="1">
        <v>0</v>
      </c>
      <c r="D599" s="1">
        <v>296.34355900000003</v>
      </c>
      <c r="E599" s="1" t="s">
        <v>11</v>
      </c>
      <c r="F599" s="1"/>
      <c r="G599" s="1"/>
      <c r="H599" s="1"/>
    </row>
    <row r="600" spans="1:8" ht="15" hidden="1" customHeight="1" x14ac:dyDescent="0.25">
      <c r="A600" s="1">
        <v>1898</v>
      </c>
      <c r="B600" s="1" t="s">
        <v>3</v>
      </c>
      <c r="C600" s="1">
        <v>0</v>
      </c>
      <c r="D600" s="1">
        <v>230.32430099999999</v>
      </c>
      <c r="E600" s="1" t="s">
        <v>11</v>
      </c>
      <c r="F600" s="1"/>
      <c r="G600" s="1"/>
      <c r="H600" s="1"/>
    </row>
    <row r="601" spans="1:8" ht="15" hidden="1" customHeight="1" x14ac:dyDescent="0.25">
      <c r="A601" s="1">
        <v>1977</v>
      </c>
      <c r="B601" s="1" t="s">
        <v>3</v>
      </c>
      <c r="C601" s="1">
        <v>0</v>
      </c>
      <c r="D601" s="1">
        <v>399.647627</v>
      </c>
      <c r="E601" s="1" t="s">
        <v>11</v>
      </c>
      <c r="F601" s="1"/>
      <c r="G601" s="1"/>
      <c r="H601" s="1"/>
    </row>
    <row r="602" spans="1:8" ht="15" hidden="1" customHeight="1" x14ac:dyDescent="0.25">
      <c r="A602" s="1">
        <v>1988</v>
      </c>
      <c r="B602" s="1" t="s">
        <v>3</v>
      </c>
      <c r="C602" s="1">
        <v>0</v>
      </c>
      <c r="D602" s="1">
        <v>89.336746000000005</v>
      </c>
      <c r="E602" s="1" t="s">
        <v>11</v>
      </c>
      <c r="F602" s="1"/>
      <c r="G602" s="1"/>
      <c r="H602" s="1"/>
    </row>
    <row r="603" spans="1:8" ht="15" hidden="1" customHeight="1" x14ac:dyDescent="0.25">
      <c r="A603" s="1">
        <v>2043</v>
      </c>
      <c r="B603" s="1" t="s">
        <v>3</v>
      </c>
      <c r="C603" s="1">
        <v>0</v>
      </c>
      <c r="D603" s="1">
        <v>261.27194400000002</v>
      </c>
      <c r="E603" s="1" t="s">
        <v>11</v>
      </c>
      <c r="F603" s="1"/>
      <c r="G603" s="1"/>
      <c r="H603" s="1"/>
    </row>
    <row r="604" spans="1:8" ht="15" hidden="1" customHeight="1" x14ac:dyDescent="0.25">
      <c r="A604" s="1">
        <v>2103</v>
      </c>
      <c r="B604" s="1" t="s">
        <v>3</v>
      </c>
      <c r="C604" s="1">
        <v>0</v>
      </c>
      <c r="D604" s="1">
        <v>506.74594500000001</v>
      </c>
      <c r="E604" s="1" t="s">
        <v>11</v>
      </c>
      <c r="F604" s="1"/>
      <c r="G604" s="1"/>
      <c r="H604" s="1"/>
    </row>
    <row r="605" spans="1:8" ht="15" hidden="1" customHeight="1" x14ac:dyDescent="0.25">
      <c r="A605" s="1">
        <v>1749</v>
      </c>
      <c r="B605" s="1" t="s">
        <v>3</v>
      </c>
      <c r="C605" s="1">
        <v>0</v>
      </c>
      <c r="D605" s="1">
        <v>3242.4814700000002</v>
      </c>
      <c r="E605" s="1" t="s">
        <v>12</v>
      </c>
      <c r="F605" s="1"/>
      <c r="G605" s="1"/>
      <c r="H605" s="1"/>
    </row>
    <row r="606" spans="1:8" ht="15" hidden="1" customHeight="1" x14ac:dyDescent="0.25">
      <c r="A606" s="1">
        <v>1750</v>
      </c>
      <c r="B606" s="1" t="s">
        <v>3</v>
      </c>
      <c r="C606" s="1">
        <v>0</v>
      </c>
      <c r="D606" s="1">
        <v>1183.5261129999999</v>
      </c>
      <c r="E606" s="1" t="s">
        <v>12</v>
      </c>
      <c r="F606" s="1"/>
      <c r="G606" s="1"/>
      <c r="H606" s="1"/>
    </row>
    <row r="607" spans="1:8" ht="15" hidden="1" customHeight="1" x14ac:dyDescent="0.25">
      <c r="A607" s="1">
        <v>1751</v>
      </c>
      <c r="B607" s="1" t="s">
        <v>3</v>
      </c>
      <c r="C607" s="1">
        <v>0</v>
      </c>
      <c r="D607" s="1">
        <v>1013.453388</v>
      </c>
      <c r="E607" s="1" t="s">
        <v>12</v>
      </c>
      <c r="F607" s="1"/>
      <c r="G607" s="1"/>
      <c r="H607" s="1"/>
    </row>
    <row r="608" spans="1:8" ht="15" hidden="1" customHeight="1" x14ac:dyDescent="0.25">
      <c r="A608" s="1">
        <v>1752</v>
      </c>
      <c r="B608" s="1" t="s">
        <v>3</v>
      </c>
      <c r="C608" s="1">
        <v>0</v>
      </c>
      <c r="D608" s="1">
        <v>531.64308800000003</v>
      </c>
      <c r="E608" s="1" t="s">
        <v>12</v>
      </c>
      <c r="F608" s="1"/>
      <c r="G608" s="1"/>
      <c r="H608" s="1"/>
    </row>
    <row r="609" spans="1:8" ht="15" hidden="1" customHeight="1" x14ac:dyDescent="0.25">
      <c r="A609" s="1">
        <v>1753</v>
      </c>
      <c r="B609" s="1" t="s">
        <v>3</v>
      </c>
      <c r="C609" s="1">
        <v>0</v>
      </c>
      <c r="D609" s="1">
        <v>653.92715899999996</v>
      </c>
      <c r="E609" s="1" t="s">
        <v>12</v>
      </c>
      <c r="F609" s="1"/>
      <c r="G609" s="1"/>
      <c r="H609" s="1"/>
    </row>
    <row r="610" spans="1:8" ht="15" hidden="1" customHeight="1" x14ac:dyDescent="0.25">
      <c r="A610" s="1">
        <v>1754</v>
      </c>
      <c r="B610" s="1" t="s">
        <v>3</v>
      </c>
      <c r="C610" s="1">
        <v>0</v>
      </c>
      <c r="D610" s="1">
        <v>1714.194387</v>
      </c>
      <c r="E610" s="1" t="s">
        <v>12</v>
      </c>
      <c r="F610" s="1"/>
      <c r="G610" s="1"/>
      <c r="H610" s="1"/>
    </row>
    <row r="611" spans="1:8" ht="15" hidden="1" customHeight="1" x14ac:dyDescent="0.25">
      <c r="A611" s="1">
        <v>1755</v>
      </c>
      <c r="B611" s="1" t="s">
        <v>3</v>
      </c>
      <c r="C611" s="1">
        <v>0</v>
      </c>
      <c r="D611" s="1">
        <v>1455.3834549999999</v>
      </c>
      <c r="E611" s="1" t="s">
        <v>12</v>
      </c>
      <c r="F611" s="1"/>
      <c r="G611" s="1"/>
      <c r="H611" s="1"/>
    </row>
    <row r="612" spans="1:8" ht="15" hidden="1" customHeight="1" x14ac:dyDescent="0.25">
      <c r="A612" s="1">
        <v>1756</v>
      </c>
      <c r="B612" s="1" t="s">
        <v>3</v>
      </c>
      <c r="C612" s="1">
        <v>0</v>
      </c>
      <c r="D612" s="1">
        <v>374.44631299999998</v>
      </c>
      <c r="E612" s="1" t="s">
        <v>12</v>
      </c>
      <c r="F612" s="1"/>
      <c r="G612" s="1"/>
      <c r="H612" s="1"/>
    </row>
    <row r="613" spans="1:8" ht="15" hidden="1" customHeight="1" x14ac:dyDescent="0.25">
      <c r="A613" s="1">
        <v>1757</v>
      </c>
      <c r="B613" s="1" t="s">
        <v>3</v>
      </c>
      <c r="C613" s="1">
        <v>0</v>
      </c>
      <c r="D613" s="1">
        <v>99.171345000000002</v>
      </c>
      <c r="E613" s="1" t="s">
        <v>12</v>
      </c>
      <c r="F613" s="1"/>
      <c r="G613" s="1"/>
      <c r="H613" s="1"/>
    </row>
    <row r="614" spans="1:8" ht="15" hidden="1" customHeight="1" x14ac:dyDescent="0.25">
      <c r="A614" s="1">
        <v>1758</v>
      </c>
      <c r="B614" s="1" t="s">
        <v>3</v>
      </c>
      <c r="C614" s="1">
        <v>0</v>
      </c>
      <c r="D614" s="1">
        <v>703.18940999999995</v>
      </c>
      <c r="E614" s="1" t="s">
        <v>12</v>
      </c>
      <c r="F614" s="1"/>
      <c r="G614" s="1"/>
      <c r="H614" s="1"/>
    </row>
    <row r="615" spans="1:8" ht="15" hidden="1" customHeight="1" x14ac:dyDescent="0.25">
      <c r="A615" s="1">
        <v>1759</v>
      </c>
      <c r="B615" s="1" t="s">
        <v>3</v>
      </c>
      <c r="C615" s="1">
        <v>0</v>
      </c>
      <c r="D615" s="1">
        <v>1130.7608299999999</v>
      </c>
      <c r="E615" s="1" t="s">
        <v>12</v>
      </c>
      <c r="F615" s="1"/>
      <c r="G615" s="1"/>
      <c r="H615" s="1"/>
    </row>
    <row r="616" spans="1:8" ht="15" hidden="1" customHeight="1" x14ac:dyDescent="0.25">
      <c r="A616" s="1">
        <v>1760</v>
      </c>
      <c r="B616" s="1" t="s">
        <v>3</v>
      </c>
      <c r="C616" s="1">
        <v>0</v>
      </c>
      <c r="D616" s="1">
        <v>54.008564999999997</v>
      </c>
      <c r="E616" s="1" t="s">
        <v>12</v>
      </c>
      <c r="F616" s="1"/>
      <c r="G616" s="1"/>
      <c r="H616" s="1"/>
    </row>
    <row r="617" spans="1:8" ht="15" hidden="1" customHeight="1" x14ac:dyDescent="0.25">
      <c r="A617" s="1">
        <v>1761</v>
      </c>
      <c r="B617" s="1" t="s">
        <v>3</v>
      </c>
      <c r="C617" s="1">
        <v>0</v>
      </c>
      <c r="D617" s="1">
        <v>364.68906900000002</v>
      </c>
      <c r="E617" s="1" t="s">
        <v>12</v>
      </c>
      <c r="F617" s="1"/>
      <c r="G617" s="1"/>
      <c r="H617" s="1"/>
    </row>
    <row r="618" spans="1:8" ht="15" hidden="1" customHeight="1" x14ac:dyDescent="0.25">
      <c r="A618" s="1">
        <v>1762</v>
      </c>
      <c r="B618" s="1" t="s">
        <v>3</v>
      </c>
      <c r="C618" s="1">
        <v>0</v>
      </c>
      <c r="D618" s="1">
        <v>229.133523</v>
      </c>
      <c r="E618" s="1" t="s">
        <v>12</v>
      </c>
      <c r="F618" s="1"/>
      <c r="G618" s="1"/>
      <c r="H618" s="1"/>
    </row>
    <row r="619" spans="1:8" ht="15" hidden="1" customHeight="1" x14ac:dyDescent="0.25">
      <c r="A619" s="1">
        <v>1763</v>
      </c>
      <c r="B619" s="1" t="s">
        <v>3</v>
      </c>
      <c r="C619" s="1">
        <v>0</v>
      </c>
      <c r="D619" s="1">
        <v>139.93223599999999</v>
      </c>
      <c r="E619" s="1" t="s">
        <v>12</v>
      </c>
      <c r="F619" s="1"/>
      <c r="G619" s="1"/>
      <c r="H619" s="1"/>
    </row>
    <row r="620" spans="1:8" ht="15" hidden="1" customHeight="1" x14ac:dyDescent="0.25">
      <c r="A620" s="1">
        <v>1764</v>
      </c>
      <c r="B620" s="1" t="s">
        <v>3</v>
      </c>
      <c r="C620" s="1">
        <v>0</v>
      </c>
      <c r="D620" s="1">
        <v>3664.5108570000002</v>
      </c>
      <c r="E620" s="1" t="s">
        <v>12</v>
      </c>
      <c r="F620" s="1"/>
      <c r="G620" s="1"/>
      <c r="H620" s="1"/>
    </row>
    <row r="621" spans="1:8" ht="15" hidden="1" customHeight="1" x14ac:dyDescent="0.25">
      <c r="A621" s="1">
        <v>1765</v>
      </c>
      <c r="B621" s="1" t="s">
        <v>3</v>
      </c>
      <c r="C621" s="1">
        <v>0</v>
      </c>
      <c r="D621" s="1">
        <v>1625.14851</v>
      </c>
      <c r="E621" s="1" t="s">
        <v>12</v>
      </c>
      <c r="F621" s="1"/>
      <c r="G621" s="1"/>
      <c r="H621" s="1"/>
    </row>
    <row r="622" spans="1:8" ht="15" hidden="1" customHeight="1" x14ac:dyDescent="0.25">
      <c r="A622" s="1">
        <v>1766</v>
      </c>
      <c r="B622" s="1" t="s">
        <v>3</v>
      </c>
      <c r="C622" s="1">
        <v>0</v>
      </c>
      <c r="D622" s="1">
        <v>210.99210500000001</v>
      </c>
      <c r="E622" s="1" t="s">
        <v>12</v>
      </c>
      <c r="F622" s="1"/>
      <c r="G622" s="1"/>
      <c r="H622" s="1"/>
    </row>
    <row r="623" spans="1:8" ht="15" hidden="1" customHeight="1" x14ac:dyDescent="0.25">
      <c r="A623" s="1">
        <v>1767</v>
      </c>
      <c r="B623" s="1" t="s">
        <v>3</v>
      </c>
      <c r="C623" s="1">
        <v>0</v>
      </c>
      <c r="D623" s="1">
        <v>589.64016600000002</v>
      </c>
      <c r="E623" s="1" t="s">
        <v>12</v>
      </c>
      <c r="F623" s="1"/>
      <c r="G623" s="1"/>
      <c r="H623" s="1"/>
    </row>
    <row r="624" spans="1:8" ht="15" hidden="1" customHeight="1" x14ac:dyDescent="0.25">
      <c r="A624" s="1">
        <v>1768</v>
      </c>
      <c r="B624" s="1" t="s">
        <v>3</v>
      </c>
      <c r="C624" s="1">
        <v>0</v>
      </c>
      <c r="D624" s="1">
        <v>1709.4225220000001</v>
      </c>
      <c r="E624" s="1" t="s">
        <v>12</v>
      </c>
      <c r="F624" s="1"/>
      <c r="G624" s="1"/>
      <c r="H624" s="1"/>
    </row>
    <row r="625" spans="1:10" ht="15" hidden="1" customHeight="1" x14ac:dyDescent="0.25">
      <c r="A625" s="1">
        <v>1769</v>
      </c>
      <c r="B625" s="1" t="s">
        <v>3</v>
      </c>
      <c r="C625" s="1">
        <v>0</v>
      </c>
      <c r="D625" s="1">
        <v>581.95680900000002</v>
      </c>
      <c r="E625" s="1" t="s">
        <v>12</v>
      </c>
      <c r="F625" s="1"/>
      <c r="G625" s="1"/>
      <c r="H625" s="1"/>
    </row>
    <row r="626" spans="1:10" ht="15" hidden="1" customHeight="1" x14ac:dyDescent="0.25">
      <c r="A626" s="55">
        <v>1770</v>
      </c>
      <c r="B626" s="55" t="s">
        <v>3</v>
      </c>
      <c r="C626" s="55">
        <v>0</v>
      </c>
      <c r="D626" s="55">
        <v>1406.8653529999999</v>
      </c>
      <c r="E626" s="55" t="s">
        <v>12</v>
      </c>
      <c r="F626" s="55"/>
      <c r="G626" s="55"/>
      <c r="H626" s="55"/>
    </row>
    <row r="627" spans="1:10" s="6" customFormat="1" hidden="1" x14ac:dyDescent="0.25">
      <c r="A627" s="178" t="s">
        <v>44</v>
      </c>
      <c r="B627" s="178"/>
      <c r="C627" s="178"/>
      <c r="D627" s="178"/>
      <c r="E627" s="178"/>
      <c r="F627" s="90">
        <f>SUM(F7:F330)</f>
        <v>266366</v>
      </c>
      <c r="G627" s="69">
        <f>SUM(G7:G330)</f>
        <v>1.9662935161533783</v>
      </c>
      <c r="H627" s="1"/>
    </row>
    <row r="628" spans="1:10" s="6" customFormat="1" x14ac:dyDescent="0.25"/>
    <row r="629" spans="1:10" s="6" customFormat="1" x14ac:dyDescent="0.25">
      <c r="D629" s="6">
        <f>SUM(D7:D330)</f>
        <v>105777.19750800003</v>
      </c>
      <c r="J629" s="6">
        <f>2073-7</f>
        <v>2066</v>
      </c>
    </row>
    <row r="630" spans="1:10" s="6" customFormat="1" x14ac:dyDescent="0.25"/>
    <row r="631" spans="1:10" s="6" customFormat="1" x14ac:dyDescent="0.25">
      <c r="D631" s="6">
        <f>SUM(D7:D626)</f>
        <v>267900.02386899997</v>
      </c>
      <c r="F631" s="65" t="s">
        <v>45</v>
      </c>
      <c r="I631"/>
      <c r="J631"/>
    </row>
    <row r="632" spans="1:10" s="6" customFormat="1" x14ac:dyDescent="0.25">
      <c r="F632" s="7"/>
      <c r="I632"/>
      <c r="J632"/>
    </row>
    <row r="633" spans="1:10" s="6" customFormat="1" x14ac:dyDescent="0.25">
      <c r="F633" s="65" t="s">
        <v>29</v>
      </c>
      <c r="G633" s="64">
        <f>G627/J629</f>
        <v>9.5173935922235157E-4</v>
      </c>
      <c r="I633"/>
      <c r="J633" s="20"/>
    </row>
    <row r="634" spans="1:10" s="6" customFormat="1" x14ac:dyDescent="0.25">
      <c r="F634" s="8"/>
      <c r="I634"/>
      <c r="J634"/>
    </row>
    <row r="635" spans="1:10" s="6" customFormat="1" x14ac:dyDescent="0.25">
      <c r="F635" s="7"/>
      <c r="G635" s="8" t="s">
        <v>30</v>
      </c>
      <c r="I635"/>
      <c r="J635"/>
    </row>
    <row r="636" spans="1:10" s="6" customFormat="1" x14ac:dyDescent="0.25">
      <c r="F636" s="7"/>
      <c r="G636" s="66" t="s">
        <v>31</v>
      </c>
      <c r="H636" s="66">
        <v>0</v>
      </c>
      <c r="I636" s="32"/>
      <c r="J636" s="50">
        <f>G633</f>
        <v>9.5173935922235157E-4</v>
      </c>
    </row>
    <row r="637" spans="1:10" s="6" customFormat="1" x14ac:dyDescent="0.25">
      <c r="F637" s="7"/>
      <c r="G637" s="66" t="s">
        <v>32</v>
      </c>
      <c r="H637" s="66">
        <v>1.1000000000000001E-3</v>
      </c>
      <c r="I637" s="32"/>
      <c r="J637" s="50">
        <f>H637+G633</f>
        <v>2.0517393592223519E-3</v>
      </c>
    </row>
    <row r="638" spans="1:10" s="6" customFormat="1" x14ac:dyDescent="0.25">
      <c r="F638" s="7"/>
      <c r="G638" s="66" t="s">
        <v>33</v>
      </c>
      <c r="H638" s="67">
        <v>2.2000000000000001E-3</v>
      </c>
      <c r="I638" s="50"/>
      <c r="J638" s="50">
        <f>H638+G633</f>
        <v>3.1517393592223517E-3</v>
      </c>
    </row>
    <row r="639" spans="1:10" s="6" customFormat="1" x14ac:dyDescent="0.25"/>
    <row r="640" spans="1:10" s="6" customFormat="1" x14ac:dyDescent="0.25">
      <c r="F640" s="6" t="s">
        <v>56</v>
      </c>
    </row>
    <row r="641" spans="7:7" s="6" customFormat="1" x14ac:dyDescent="0.25">
      <c r="G641" t="str">
        <f>IF(G7&gt;0.0022,"Tinggi",IF(AND(G66&gt;0.0011,G66&lt;0.0021),"Sedang",IF(AND(G66&gt;0,G66&lt;0.001),"Rendah","Rendah")))</f>
        <v>Tinggi</v>
      </c>
    </row>
    <row r="642" spans="7:7" s="6" customFormat="1" x14ac:dyDescent="0.25"/>
    <row r="643" spans="7:7" s="6" customFormat="1" x14ac:dyDescent="0.25"/>
  </sheetData>
  <autoFilter ref="A6:E627">
    <filterColumn colId="4">
      <filters>
        <filter val="Permukiman"/>
      </filters>
    </filterColumn>
  </autoFilter>
  <mergeCells count="1">
    <mergeCell ref="A627:E6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331"/>
  <sheetViews>
    <sheetView topLeftCell="A210" zoomScaleNormal="100" workbookViewId="0">
      <selection activeCell="G320" sqref="G320"/>
    </sheetView>
  </sheetViews>
  <sheetFormatPr defaultRowHeight="15" x14ac:dyDescent="0.25"/>
  <cols>
    <col min="1" max="1" width="9.140625" style="57"/>
    <col min="2" max="3" width="9.140625" style="6"/>
    <col min="4" max="4" width="12" style="6" bestFit="1" customWidth="1"/>
    <col min="5" max="5" width="20.42578125" style="6" bestFit="1" customWidth="1"/>
    <col min="6" max="6" width="24.7109375" style="6" customWidth="1"/>
    <col min="7" max="7" width="23" style="6" bestFit="1" customWidth="1"/>
    <col min="8" max="8" width="15" style="6" customWidth="1"/>
    <col min="12" max="12" width="24.42578125" bestFit="1" customWidth="1"/>
    <col min="13" max="13" width="12.7109375" customWidth="1"/>
    <col min="14" max="14" width="12.42578125" bestFit="1" customWidth="1"/>
  </cols>
  <sheetData>
    <row r="1" spans="1:8" x14ac:dyDescent="0.25">
      <c r="A1" s="44" t="s">
        <v>71</v>
      </c>
    </row>
    <row r="2" spans="1:8" s="6" customFormat="1" x14ac:dyDescent="0.25">
      <c r="A2" s="57"/>
    </row>
    <row r="3" spans="1:8" s="6" customFormat="1" x14ac:dyDescent="0.25">
      <c r="A3" s="57"/>
    </row>
    <row r="4" spans="1:8" s="6" customFormat="1" x14ac:dyDescent="0.25">
      <c r="A4" s="57"/>
    </row>
    <row r="5" spans="1:8" s="6" customFormat="1" x14ac:dyDescent="0.25">
      <c r="A5" s="57"/>
    </row>
    <row r="6" spans="1:8" ht="45.75" customHeight="1" x14ac:dyDescent="0.25">
      <c r="A6" s="91" t="s">
        <v>0</v>
      </c>
      <c r="B6" s="91" t="s">
        <v>1</v>
      </c>
      <c r="C6" s="91" t="s">
        <v>2</v>
      </c>
      <c r="D6" s="91" t="s">
        <v>15</v>
      </c>
      <c r="E6" s="91" t="s">
        <v>5</v>
      </c>
      <c r="F6" s="91" t="s">
        <v>47</v>
      </c>
      <c r="G6" s="91" t="s">
        <v>42</v>
      </c>
      <c r="H6" s="91" t="s">
        <v>51</v>
      </c>
    </row>
    <row r="7" spans="1:8" ht="15" hidden="1" customHeight="1" x14ac:dyDescent="0.25">
      <c r="A7" s="1">
        <v>2475</v>
      </c>
      <c r="B7" s="1" t="s">
        <v>3</v>
      </c>
      <c r="C7" s="1">
        <v>0</v>
      </c>
      <c r="D7" s="1">
        <v>337.78349400000002</v>
      </c>
      <c r="E7" s="1" t="s">
        <v>6</v>
      </c>
      <c r="F7" s="1"/>
      <c r="G7" s="1"/>
      <c r="H7" s="1"/>
    </row>
    <row r="8" spans="1:8" ht="15" hidden="1" customHeight="1" x14ac:dyDescent="0.25">
      <c r="A8" s="1">
        <v>2476</v>
      </c>
      <c r="B8" s="1" t="s">
        <v>3</v>
      </c>
      <c r="C8" s="1">
        <v>0</v>
      </c>
      <c r="D8" s="1">
        <v>155.54781600000001</v>
      </c>
      <c r="E8" s="1" t="s">
        <v>6</v>
      </c>
      <c r="F8" s="1"/>
      <c r="G8" s="1"/>
      <c r="H8" s="1"/>
    </row>
    <row r="9" spans="1:8" ht="15" hidden="1" customHeight="1" x14ac:dyDescent="0.25">
      <c r="A9" s="1">
        <v>2477</v>
      </c>
      <c r="B9" s="1" t="s">
        <v>3</v>
      </c>
      <c r="C9" s="1">
        <v>0</v>
      </c>
      <c r="D9" s="1">
        <v>241.41968399999999</v>
      </c>
      <c r="E9" s="1" t="s">
        <v>6</v>
      </c>
      <c r="F9" s="1"/>
      <c r="G9" s="1"/>
      <c r="H9" s="1"/>
    </row>
    <row r="10" spans="1:8" ht="15" hidden="1" customHeight="1" x14ac:dyDescent="0.25">
      <c r="A10" s="1">
        <v>2478</v>
      </c>
      <c r="B10" s="1" t="s">
        <v>3</v>
      </c>
      <c r="C10" s="1">
        <v>0</v>
      </c>
      <c r="D10" s="1">
        <v>403.920096</v>
      </c>
      <c r="E10" s="1" t="s">
        <v>6</v>
      </c>
      <c r="F10" s="1"/>
      <c r="G10" s="1"/>
      <c r="H10" s="1"/>
    </row>
    <row r="11" spans="1:8" ht="15" hidden="1" customHeight="1" x14ac:dyDescent="0.25">
      <c r="A11" s="1">
        <v>2479</v>
      </c>
      <c r="B11" s="1" t="s">
        <v>3</v>
      </c>
      <c r="C11" s="1">
        <v>0</v>
      </c>
      <c r="D11" s="1">
        <v>330.94465500000001</v>
      </c>
      <c r="E11" s="1" t="s">
        <v>6</v>
      </c>
      <c r="F11" s="1"/>
      <c r="G11" s="1"/>
      <c r="H11" s="1"/>
    </row>
    <row r="12" spans="1:8" ht="15" hidden="1" customHeight="1" x14ac:dyDescent="0.25">
      <c r="A12" s="1">
        <v>2480</v>
      </c>
      <c r="B12" s="1" t="s">
        <v>3</v>
      </c>
      <c r="C12" s="1">
        <v>0</v>
      </c>
      <c r="D12" s="1">
        <v>319.326075</v>
      </c>
      <c r="E12" s="1" t="s">
        <v>6</v>
      </c>
      <c r="F12" s="1"/>
      <c r="G12" s="1"/>
      <c r="H12" s="1"/>
    </row>
    <row r="13" spans="1:8" ht="15" hidden="1" customHeight="1" x14ac:dyDescent="0.25">
      <c r="A13" s="1">
        <v>2379</v>
      </c>
      <c r="B13" s="1" t="s">
        <v>3</v>
      </c>
      <c r="C13" s="1">
        <v>0</v>
      </c>
      <c r="D13" s="1">
        <v>234.69469000000001</v>
      </c>
      <c r="E13" s="1" t="s">
        <v>7</v>
      </c>
      <c r="F13" s="1"/>
      <c r="G13" s="1"/>
      <c r="H13" s="1"/>
    </row>
    <row r="14" spans="1:8" ht="15" hidden="1" customHeight="1" x14ac:dyDescent="0.25">
      <c r="A14" s="1">
        <v>2380</v>
      </c>
      <c r="B14" s="1" t="s">
        <v>3</v>
      </c>
      <c r="C14" s="1">
        <v>0</v>
      </c>
      <c r="D14" s="1">
        <v>279.576052</v>
      </c>
      <c r="E14" s="1" t="s">
        <v>7</v>
      </c>
      <c r="F14" s="1"/>
      <c r="G14" s="1"/>
      <c r="H14" s="1"/>
    </row>
    <row r="15" spans="1:8" ht="15" hidden="1" customHeight="1" x14ac:dyDescent="0.25">
      <c r="A15" s="1">
        <v>2381</v>
      </c>
      <c r="B15" s="1" t="s">
        <v>3</v>
      </c>
      <c r="C15" s="1">
        <v>0</v>
      </c>
      <c r="D15" s="1">
        <v>285.30522999999999</v>
      </c>
      <c r="E15" s="1" t="s">
        <v>7</v>
      </c>
      <c r="F15" s="1"/>
      <c r="G15" s="1"/>
      <c r="H15" s="1"/>
    </row>
    <row r="16" spans="1:8" ht="15" hidden="1" customHeight="1" x14ac:dyDescent="0.25">
      <c r="A16" s="1">
        <v>2382</v>
      </c>
      <c r="B16" s="1" t="s">
        <v>3</v>
      </c>
      <c r="C16" s="1">
        <v>0</v>
      </c>
      <c r="D16" s="1">
        <v>67.473253</v>
      </c>
      <c r="E16" s="1" t="s">
        <v>7</v>
      </c>
      <c r="F16" s="1"/>
      <c r="G16" s="1"/>
      <c r="H16" s="1"/>
    </row>
    <row r="17" spans="1:14" ht="15" hidden="1" customHeight="1" x14ac:dyDescent="0.25">
      <c r="A17" s="1">
        <v>2383</v>
      </c>
      <c r="B17" s="1" t="s">
        <v>3</v>
      </c>
      <c r="C17" s="1">
        <v>0</v>
      </c>
      <c r="D17" s="1">
        <v>142.708619</v>
      </c>
      <c r="E17" s="1" t="s">
        <v>7</v>
      </c>
      <c r="F17" s="1"/>
      <c r="G17" s="1"/>
      <c r="H17" s="1"/>
    </row>
    <row r="18" spans="1:14" ht="15" hidden="1" customHeight="1" x14ac:dyDescent="0.25">
      <c r="A18" s="1">
        <v>2384</v>
      </c>
      <c r="B18" s="1" t="s">
        <v>3</v>
      </c>
      <c r="C18" s="1">
        <v>0</v>
      </c>
      <c r="D18" s="1">
        <v>34.711091000000003</v>
      </c>
      <c r="E18" s="1" t="s">
        <v>7</v>
      </c>
      <c r="F18" s="1"/>
      <c r="G18" s="1"/>
      <c r="H18" s="1"/>
    </row>
    <row r="19" spans="1:14" ht="15" hidden="1" customHeight="1" x14ac:dyDescent="0.25">
      <c r="A19" s="1">
        <v>2386</v>
      </c>
      <c r="B19" s="1" t="s">
        <v>3</v>
      </c>
      <c r="C19" s="1">
        <v>0</v>
      </c>
      <c r="D19" s="1">
        <v>24.137592999999999</v>
      </c>
      <c r="E19" s="1" t="s">
        <v>7</v>
      </c>
      <c r="F19" s="1"/>
      <c r="G19" s="1"/>
      <c r="H19" s="1"/>
    </row>
    <row r="20" spans="1:14" ht="15" hidden="1" customHeight="1" x14ac:dyDescent="0.25">
      <c r="A20" s="1">
        <v>2387</v>
      </c>
      <c r="B20" s="1" t="s">
        <v>3</v>
      </c>
      <c r="C20" s="1">
        <v>0</v>
      </c>
      <c r="D20" s="1">
        <v>98.358941999999999</v>
      </c>
      <c r="E20" s="1" t="s">
        <v>7</v>
      </c>
      <c r="F20" s="1"/>
      <c r="G20" s="1"/>
      <c r="H20" s="1"/>
    </row>
    <row r="21" spans="1:14" ht="15" hidden="1" customHeight="1" x14ac:dyDescent="0.25">
      <c r="A21" s="1">
        <v>2388</v>
      </c>
      <c r="B21" s="1" t="s">
        <v>3</v>
      </c>
      <c r="C21" s="1">
        <v>0</v>
      </c>
      <c r="D21" s="1">
        <v>213.454938</v>
      </c>
      <c r="E21" s="1" t="s">
        <v>7</v>
      </c>
      <c r="F21" s="1"/>
      <c r="G21" s="1"/>
      <c r="H21" s="1"/>
    </row>
    <row r="22" spans="1:14" ht="15" hidden="1" customHeight="1" x14ac:dyDescent="0.25">
      <c r="A22" s="1">
        <v>2389</v>
      </c>
      <c r="B22" s="1" t="s">
        <v>3</v>
      </c>
      <c r="C22" s="1">
        <v>0</v>
      </c>
      <c r="D22" s="1">
        <v>25.734048000000001</v>
      </c>
      <c r="E22" s="1" t="s">
        <v>7</v>
      </c>
      <c r="F22" s="1"/>
      <c r="G22" s="1"/>
      <c r="H22" s="1"/>
    </row>
    <row r="23" spans="1:14" ht="15" hidden="1" customHeight="1" x14ac:dyDescent="0.25">
      <c r="A23" s="1">
        <v>2390</v>
      </c>
      <c r="B23" s="1" t="s">
        <v>3</v>
      </c>
      <c r="C23" s="1">
        <v>0</v>
      </c>
      <c r="D23" s="1">
        <v>286.92093699999998</v>
      </c>
      <c r="E23" s="1" t="s">
        <v>7</v>
      </c>
      <c r="F23" s="1"/>
      <c r="G23" s="1"/>
      <c r="H23" s="1"/>
    </row>
    <row r="24" spans="1:14" ht="15" hidden="1" customHeight="1" x14ac:dyDescent="0.25">
      <c r="A24" s="1">
        <v>2391</v>
      </c>
      <c r="B24" s="1" t="s">
        <v>3</v>
      </c>
      <c r="C24" s="1">
        <v>0</v>
      </c>
      <c r="D24" s="1">
        <v>152.06368599999999</v>
      </c>
      <c r="E24" s="1" t="s">
        <v>7</v>
      </c>
      <c r="F24" s="1"/>
      <c r="G24" s="1"/>
      <c r="H24" s="1"/>
    </row>
    <row r="25" spans="1:14" ht="15" hidden="1" customHeight="1" x14ac:dyDescent="0.25">
      <c r="A25" s="1">
        <v>2392</v>
      </c>
      <c r="B25" s="1" t="s">
        <v>3</v>
      </c>
      <c r="C25" s="1">
        <v>0</v>
      </c>
      <c r="D25" s="1">
        <v>288.03611000000001</v>
      </c>
      <c r="E25" s="1" t="s">
        <v>7</v>
      </c>
      <c r="F25" s="1"/>
      <c r="G25" s="1"/>
      <c r="H25" s="1"/>
    </row>
    <row r="26" spans="1:14" ht="15" hidden="1" customHeight="1" x14ac:dyDescent="0.25">
      <c r="A26" s="1">
        <v>2393</v>
      </c>
      <c r="B26" s="1" t="s">
        <v>3</v>
      </c>
      <c r="C26" s="1">
        <v>0</v>
      </c>
      <c r="D26" s="1">
        <v>27.770833</v>
      </c>
      <c r="E26" s="1" t="s">
        <v>7</v>
      </c>
      <c r="F26" s="1"/>
      <c r="G26" s="1"/>
      <c r="H26" s="1"/>
    </row>
    <row r="27" spans="1:14" ht="15" hidden="1" customHeight="1" x14ac:dyDescent="0.25">
      <c r="A27" s="1">
        <v>2394</v>
      </c>
      <c r="B27" s="1" t="s">
        <v>3</v>
      </c>
      <c r="C27" s="1">
        <v>0</v>
      </c>
      <c r="D27" s="1">
        <v>23.490925000000001</v>
      </c>
      <c r="E27" s="1" t="s">
        <v>7</v>
      </c>
      <c r="F27" s="1"/>
      <c r="G27" s="1"/>
      <c r="H27" s="1"/>
    </row>
    <row r="28" spans="1:14" ht="15" hidden="1" customHeight="1" x14ac:dyDescent="0.25">
      <c r="A28" s="1">
        <v>2395</v>
      </c>
      <c r="B28" s="1" t="s">
        <v>3</v>
      </c>
      <c r="C28" s="1">
        <v>0</v>
      </c>
      <c r="D28" s="1">
        <v>86.910736</v>
      </c>
      <c r="E28" s="1" t="s">
        <v>7</v>
      </c>
      <c r="F28" s="1"/>
      <c r="G28" s="1"/>
      <c r="H28" s="1"/>
    </row>
    <row r="29" spans="1:14" ht="15" hidden="1" customHeight="1" x14ac:dyDescent="0.25">
      <c r="A29" s="1">
        <v>2396</v>
      </c>
      <c r="B29" s="1" t="s">
        <v>3</v>
      </c>
      <c r="C29" s="1">
        <v>0</v>
      </c>
      <c r="D29" s="1">
        <v>239.86943099999999</v>
      </c>
      <c r="E29" s="1" t="s">
        <v>7</v>
      </c>
      <c r="F29" s="1"/>
      <c r="G29" s="1"/>
      <c r="H29" s="1"/>
    </row>
    <row r="30" spans="1:14" ht="15" hidden="1" customHeight="1" x14ac:dyDescent="0.25">
      <c r="A30" s="1">
        <v>2397</v>
      </c>
      <c r="B30" s="1" t="s">
        <v>3</v>
      </c>
      <c r="C30" s="1">
        <v>0</v>
      </c>
      <c r="D30" s="1">
        <v>82.493881999999999</v>
      </c>
      <c r="E30" s="1" t="s">
        <v>7</v>
      </c>
      <c r="F30" s="1"/>
      <c r="G30" s="1"/>
      <c r="H30" s="1"/>
    </row>
    <row r="31" spans="1:14" ht="15" hidden="1" customHeight="1" x14ac:dyDescent="0.25">
      <c r="A31" s="1">
        <v>2400</v>
      </c>
      <c r="B31" s="1" t="s">
        <v>3</v>
      </c>
      <c r="C31" s="1">
        <v>0</v>
      </c>
      <c r="D31" s="1">
        <v>279.27923199999998</v>
      </c>
      <c r="E31" s="1" t="s">
        <v>7</v>
      </c>
      <c r="F31" s="1"/>
      <c r="G31" s="1"/>
      <c r="H31" s="1"/>
    </row>
    <row r="32" spans="1:14" x14ac:dyDescent="0.25">
      <c r="A32" s="43">
        <v>2180</v>
      </c>
      <c r="B32" s="1" t="s">
        <v>3</v>
      </c>
      <c r="C32" s="1">
        <v>0</v>
      </c>
      <c r="D32" s="1">
        <v>520.53090499999996</v>
      </c>
      <c r="E32" s="1" t="s">
        <v>8</v>
      </c>
      <c r="F32" s="115">
        <v>78244</v>
      </c>
      <c r="G32" s="59">
        <f>D32/F$32</f>
        <v>6.6526622488625323E-3</v>
      </c>
      <c r="H32" s="1" t="str">
        <f>IF(G32&gt;0.0012,"Tinggi",IF(AND(G32&gt;0.0006,G32&lt;0.0011),"Sedang",IF(AND(G32&gt;0,G32&lt;0.0005),"Rendah","Rendah")))</f>
        <v>Tinggi</v>
      </c>
      <c r="L32" s="72" t="s">
        <v>35</v>
      </c>
      <c r="M32" s="72" t="s">
        <v>145</v>
      </c>
      <c r="N32" s="72" t="s">
        <v>147</v>
      </c>
    </row>
    <row r="33" spans="1:14" x14ac:dyDescent="0.25">
      <c r="A33" s="43">
        <v>2181</v>
      </c>
      <c r="B33" s="1" t="s">
        <v>3</v>
      </c>
      <c r="C33" s="1">
        <v>0</v>
      </c>
      <c r="D33" s="1">
        <v>391.44343500000002</v>
      </c>
      <c r="E33" s="1" t="s">
        <v>8</v>
      </c>
      <c r="F33" s="115"/>
      <c r="G33" s="59">
        <f t="shared" ref="G33:G80" si="0">D33/F$32</f>
        <v>5.0028556183221717E-3</v>
      </c>
      <c r="H33" s="1" t="str">
        <f t="shared" ref="H33:H96" si="1">IF(G33&gt;0.0012,"Tinggi",IF(AND(G33&gt;0.0006,G33&lt;0.0011),"Sedang",IF(AND(G33&gt;0,G33&lt;0.0005),"Rendah","Rendah")))</f>
        <v>Tinggi</v>
      </c>
      <c r="L33" s="1" t="s">
        <v>138</v>
      </c>
      <c r="M33" s="59">
        <f>SUM(D32:D216)</f>
        <v>62134.606355000011</v>
      </c>
      <c r="N33" s="59">
        <f>(M33/M$39)*100</f>
        <v>53.091962077681472</v>
      </c>
    </row>
    <row r="34" spans="1:14" x14ac:dyDescent="0.25">
      <c r="A34" s="43">
        <v>2182</v>
      </c>
      <c r="B34" s="1" t="s">
        <v>3</v>
      </c>
      <c r="C34" s="1">
        <v>0</v>
      </c>
      <c r="D34" s="1">
        <v>74.045439999999999</v>
      </c>
      <c r="E34" s="1" t="s">
        <v>8</v>
      </c>
      <c r="F34" s="115"/>
      <c r="G34" s="59">
        <f t="shared" si="0"/>
        <v>9.4634016665814632E-4</v>
      </c>
      <c r="H34" s="1" t="str">
        <f t="shared" si="1"/>
        <v>Sedang</v>
      </c>
      <c r="L34" s="1" t="s">
        <v>139</v>
      </c>
      <c r="M34" s="59">
        <f>SUM(D217:D275)</f>
        <v>31653.302725999994</v>
      </c>
      <c r="N34" s="59">
        <f t="shared" ref="N34:N38" si="2">(M34/M$39)*100</f>
        <v>27.046698233840655</v>
      </c>
    </row>
    <row r="35" spans="1:14" x14ac:dyDescent="0.25">
      <c r="A35" s="43">
        <v>2183</v>
      </c>
      <c r="B35" s="1" t="s">
        <v>3</v>
      </c>
      <c r="C35" s="1">
        <v>0</v>
      </c>
      <c r="D35" s="1">
        <v>61.767876999999999</v>
      </c>
      <c r="E35" s="1" t="s">
        <v>8</v>
      </c>
      <c r="F35" s="115"/>
      <c r="G35" s="59">
        <f t="shared" si="0"/>
        <v>7.8942637135115791E-4</v>
      </c>
      <c r="H35" s="1" t="str">
        <f t="shared" si="1"/>
        <v>Sedang</v>
      </c>
      <c r="L35" s="1" t="s">
        <v>143</v>
      </c>
      <c r="M35" s="59">
        <f>SUM(D312:D315)</f>
        <v>1914.6809679999999</v>
      </c>
      <c r="N35" s="59">
        <f t="shared" si="2"/>
        <v>1.6360314373462552</v>
      </c>
    </row>
    <row r="36" spans="1:14" x14ac:dyDescent="0.25">
      <c r="A36" s="43">
        <v>2184</v>
      </c>
      <c r="B36" s="1" t="s">
        <v>3</v>
      </c>
      <c r="C36" s="1">
        <v>0</v>
      </c>
      <c r="D36" s="1">
        <v>880.24247100000002</v>
      </c>
      <c r="E36" s="1" t="s">
        <v>8</v>
      </c>
      <c r="F36" s="115"/>
      <c r="G36" s="59">
        <f t="shared" si="0"/>
        <v>1.124996767803282E-2</v>
      </c>
      <c r="H36" s="1" t="str">
        <f t="shared" si="1"/>
        <v>Tinggi</v>
      </c>
      <c r="L36" s="43" t="s">
        <v>140</v>
      </c>
      <c r="M36" s="59">
        <f>SUM(D276:D311)</f>
        <v>16667.518015000001</v>
      </c>
      <c r="N36" s="59">
        <f t="shared" si="2"/>
        <v>14.241841805926938</v>
      </c>
    </row>
    <row r="37" spans="1:14" x14ac:dyDescent="0.25">
      <c r="A37" s="43">
        <v>2185</v>
      </c>
      <c r="B37" s="1" t="s">
        <v>3</v>
      </c>
      <c r="C37" s="1">
        <v>0</v>
      </c>
      <c r="D37" s="1">
        <v>191.45388600000001</v>
      </c>
      <c r="E37" s="1" t="s">
        <v>8</v>
      </c>
      <c r="F37" s="115"/>
      <c r="G37" s="59">
        <f t="shared" si="0"/>
        <v>2.4468826491488168E-3</v>
      </c>
      <c r="H37" s="1" t="str">
        <f t="shared" si="1"/>
        <v>Tinggi</v>
      </c>
      <c r="L37" s="43" t="s">
        <v>146</v>
      </c>
      <c r="M37" s="1">
        <f>SUM(D7:D12)</f>
        <v>1788.94182</v>
      </c>
      <c r="N37" s="59">
        <f t="shared" si="2"/>
        <v>1.528591502197157</v>
      </c>
    </row>
    <row r="38" spans="1:14" x14ac:dyDescent="0.25">
      <c r="A38" s="43">
        <v>2186</v>
      </c>
      <c r="B38" s="1" t="s">
        <v>3</v>
      </c>
      <c r="C38" s="1">
        <v>0</v>
      </c>
      <c r="D38" s="1">
        <v>559.42039699999998</v>
      </c>
      <c r="E38" s="1" t="s">
        <v>8</v>
      </c>
      <c r="F38" s="115"/>
      <c r="G38" s="59">
        <f t="shared" si="0"/>
        <v>7.1496906727672406E-3</v>
      </c>
      <c r="H38" s="1" t="str">
        <f t="shared" si="1"/>
        <v>Tinggi</v>
      </c>
      <c r="L38" s="43" t="s">
        <v>148</v>
      </c>
      <c r="M38" s="1">
        <f>SUM(D13:D31)</f>
        <v>2872.9902280000001</v>
      </c>
      <c r="N38" s="59">
        <f t="shared" si="2"/>
        <v>2.4548749430075216</v>
      </c>
    </row>
    <row r="39" spans="1:14" x14ac:dyDescent="0.25">
      <c r="A39" s="43">
        <v>2187</v>
      </c>
      <c r="B39" s="1" t="s">
        <v>3</v>
      </c>
      <c r="C39" s="1">
        <v>0</v>
      </c>
      <c r="D39" s="1">
        <v>129.923237</v>
      </c>
      <c r="E39" s="1" t="s">
        <v>8</v>
      </c>
      <c r="F39" s="115"/>
      <c r="G39" s="59">
        <f t="shared" si="0"/>
        <v>1.6604881780072594E-3</v>
      </c>
      <c r="H39" s="1" t="str">
        <f t="shared" si="1"/>
        <v>Tinggi</v>
      </c>
      <c r="M39" s="20">
        <f>SUM(M33:M38)</f>
        <v>117032.040112</v>
      </c>
    </row>
    <row r="40" spans="1:14" x14ac:dyDescent="0.25">
      <c r="A40" s="43">
        <v>2188</v>
      </c>
      <c r="B40" s="1" t="s">
        <v>3</v>
      </c>
      <c r="C40" s="1">
        <v>0</v>
      </c>
      <c r="D40" s="1">
        <v>84.949207000000001</v>
      </c>
      <c r="E40" s="1" t="s">
        <v>8</v>
      </c>
      <c r="F40" s="115"/>
      <c r="G40" s="59">
        <f t="shared" si="0"/>
        <v>1.085696117274168E-3</v>
      </c>
      <c r="H40" s="1" t="str">
        <f t="shared" si="1"/>
        <v>Sedang</v>
      </c>
    </row>
    <row r="41" spans="1:14" x14ac:dyDescent="0.25">
      <c r="A41" s="43">
        <v>2189</v>
      </c>
      <c r="B41" s="1" t="s">
        <v>3</v>
      </c>
      <c r="C41" s="1">
        <v>0</v>
      </c>
      <c r="D41" s="1">
        <v>77.693578000000002</v>
      </c>
      <c r="E41" s="1" t="s">
        <v>8</v>
      </c>
      <c r="F41" s="115"/>
      <c r="G41" s="59">
        <f t="shared" si="0"/>
        <v>9.9296531363427237E-4</v>
      </c>
      <c r="H41" s="1" t="str">
        <f t="shared" si="1"/>
        <v>Sedang</v>
      </c>
    </row>
    <row r="42" spans="1:14" x14ac:dyDescent="0.25">
      <c r="A42" s="43">
        <v>2190</v>
      </c>
      <c r="B42" s="1" t="s">
        <v>3</v>
      </c>
      <c r="C42" s="1">
        <v>0</v>
      </c>
      <c r="D42" s="1">
        <v>466.49538899999999</v>
      </c>
      <c r="E42" s="1" t="s">
        <v>8</v>
      </c>
      <c r="F42" s="115"/>
      <c r="G42" s="59">
        <f t="shared" si="0"/>
        <v>5.9620595700628802E-3</v>
      </c>
      <c r="H42" s="1" t="str">
        <f t="shared" si="1"/>
        <v>Tinggi</v>
      </c>
      <c r="N42" s="150">
        <f>SUM(N35+N37+N38)</f>
        <v>5.6194978825509345</v>
      </c>
    </row>
    <row r="43" spans="1:14" x14ac:dyDescent="0.25">
      <c r="A43" s="43">
        <v>2191</v>
      </c>
      <c r="B43" s="1" t="s">
        <v>3</v>
      </c>
      <c r="C43" s="1">
        <v>0</v>
      </c>
      <c r="D43" s="1">
        <v>350.78195199999999</v>
      </c>
      <c r="E43" s="1" t="s">
        <v>8</v>
      </c>
      <c r="F43" s="115"/>
      <c r="G43" s="59">
        <f t="shared" si="0"/>
        <v>4.4831802055109657E-3</v>
      </c>
      <c r="H43" s="1" t="str">
        <f t="shared" si="1"/>
        <v>Tinggi</v>
      </c>
    </row>
    <row r="44" spans="1:14" x14ac:dyDescent="0.25">
      <c r="A44" s="43">
        <v>2192</v>
      </c>
      <c r="B44" s="1" t="s">
        <v>3</v>
      </c>
      <c r="C44" s="1">
        <v>0</v>
      </c>
      <c r="D44" s="1">
        <v>481.09030200000001</v>
      </c>
      <c r="E44" s="1" t="s">
        <v>8</v>
      </c>
      <c r="F44" s="115"/>
      <c r="G44" s="59">
        <f t="shared" si="0"/>
        <v>6.1485903328050715E-3</v>
      </c>
      <c r="H44" s="1" t="str">
        <f t="shared" si="1"/>
        <v>Tinggi</v>
      </c>
    </row>
    <row r="45" spans="1:14" x14ac:dyDescent="0.25">
      <c r="A45" s="43">
        <v>2193</v>
      </c>
      <c r="B45" s="1" t="s">
        <v>3</v>
      </c>
      <c r="C45" s="1">
        <v>0</v>
      </c>
      <c r="D45" s="1">
        <v>37.391218000000002</v>
      </c>
      <c r="E45" s="1" t="s">
        <v>8</v>
      </c>
      <c r="F45" s="115"/>
      <c r="G45" s="59">
        <f t="shared" si="0"/>
        <v>4.7787968406523188E-4</v>
      </c>
      <c r="H45" s="1" t="str">
        <f t="shared" si="1"/>
        <v>Rendah</v>
      </c>
    </row>
    <row r="46" spans="1:14" x14ac:dyDescent="0.25">
      <c r="A46" s="43">
        <v>2194</v>
      </c>
      <c r="B46" s="1" t="s">
        <v>3</v>
      </c>
      <c r="C46" s="1">
        <v>0</v>
      </c>
      <c r="D46" s="1">
        <v>657.48339399999998</v>
      </c>
      <c r="E46" s="1" t="s">
        <v>8</v>
      </c>
      <c r="F46" s="115"/>
      <c r="G46" s="59">
        <f t="shared" si="0"/>
        <v>8.402988011860334E-3</v>
      </c>
      <c r="H46" s="1" t="str">
        <f t="shared" si="1"/>
        <v>Tinggi</v>
      </c>
    </row>
    <row r="47" spans="1:14" x14ac:dyDescent="0.25">
      <c r="A47" s="43">
        <v>2195</v>
      </c>
      <c r="B47" s="1" t="s">
        <v>3</v>
      </c>
      <c r="C47" s="1">
        <v>0</v>
      </c>
      <c r="D47" s="1">
        <v>419.97171800000001</v>
      </c>
      <c r="E47" s="1" t="s">
        <v>8</v>
      </c>
      <c r="F47" s="115"/>
      <c r="G47" s="59">
        <f t="shared" si="0"/>
        <v>5.367462271867492E-3</v>
      </c>
      <c r="H47" s="1" t="str">
        <f t="shared" si="1"/>
        <v>Tinggi</v>
      </c>
    </row>
    <row r="48" spans="1:14" x14ac:dyDescent="0.25">
      <c r="A48" s="43">
        <v>2196</v>
      </c>
      <c r="B48" s="1" t="s">
        <v>3</v>
      </c>
      <c r="C48" s="1">
        <v>0</v>
      </c>
      <c r="D48" s="1">
        <v>469.575942</v>
      </c>
      <c r="E48" s="1" t="s">
        <v>8</v>
      </c>
      <c r="F48" s="115"/>
      <c r="G48" s="59">
        <f t="shared" si="0"/>
        <v>6.0014306783906755E-3</v>
      </c>
      <c r="H48" s="1" t="str">
        <f t="shared" si="1"/>
        <v>Tinggi</v>
      </c>
    </row>
    <row r="49" spans="1:8" x14ac:dyDescent="0.25">
      <c r="A49" s="43">
        <v>2197</v>
      </c>
      <c r="B49" s="1" t="s">
        <v>3</v>
      </c>
      <c r="C49" s="1">
        <v>0</v>
      </c>
      <c r="D49" s="1">
        <v>100.34724799999999</v>
      </c>
      <c r="E49" s="1" t="s">
        <v>8</v>
      </c>
      <c r="F49" s="115"/>
      <c r="G49" s="59">
        <f t="shared" si="0"/>
        <v>1.2824912836767036E-3</v>
      </c>
      <c r="H49" s="1" t="str">
        <f t="shared" si="1"/>
        <v>Tinggi</v>
      </c>
    </row>
    <row r="50" spans="1:8" x14ac:dyDescent="0.25">
      <c r="A50" s="43">
        <v>2198</v>
      </c>
      <c r="B50" s="1" t="s">
        <v>3</v>
      </c>
      <c r="C50" s="1">
        <v>0</v>
      </c>
      <c r="D50" s="1">
        <v>314.515445</v>
      </c>
      <c r="E50" s="1" t="s">
        <v>8</v>
      </c>
      <c r="F50" s="115"/>
      <c r="G50" s="59">
        <f t="shared" si="0"/>
        <v>4.0196749271509636E-3</v>
      </c>
      <c r="H50" s="1" t="str">
        <f t="shared" si="1"/>
        <v>Tinggi</v>
      </c>
    </row>
    <row r="51" spans="1:8" x14ac:dyDescent="0.25">
      <c r="A51" s="43">
        <v>2199</v>
      </c>
      <c r="B51" s="1" t="s">
        <v>3</v>
      </c>
      <c r="C51" s="1">
        <v>0</v>
      </c>
      <c r="D51" s="1">
        <v>31.500679000000002</v>
      </c>
      <c r="E51" s="1" t="s">
        <v>8</v>
      </c>
      <c r="F51" s="115"/>
      <c r="G51" s="59">
        <f t="shared" si="0"/>
        <v>4.0259545779868107E-4</v>
      </c>
      <c r="H51" s="1" t="str">
        <f t="shared" si="1"/>
        <v>Rendah</v>
      </c>
    </row>
    <row r="52" spans="1:8" x14ac:dyDescent="0.25">
      <c r="A52" s="43">
        <v>2200</v>
      </c>
      <c r="B52" s="1" t="s">
        <v>3</v>
      </c>
      <c r="C52" s="1">
        <v>0</v>
      </c>
      <c r="D52" s="1">
        <v>55.947692000000004</v>
      </c>
      <c r="E52" s="1" t="s">
        <v>8</v>
      </c>
      <c r="F52" s="115"/>
      <c r="G52" s="59">
        <f t="shared" si="0"/>
        <v>7.1504130668166251E-4</v>
      </c>
      <c r="H52" s="1" t="str">
        <f t="shared" si="1"/>
        <v>Sedang</v>
      </c>
    </row>
    <row r="53" spans="1:8" x14ac:dyDescent="0.25">
      <c r="A53" s="43">
        <v>2201</v>
      </c>
      <c r="B53" s="1" t="s">
        <v>3</v>
      </c>
      <c r="C53" s="1">
        <v>0</v>
      </c>
      <c r="D53" s="1">
        <v>96.037238000000002</v>
      </c>
      <c r="E53" s="1" t="s">
        <v>8</v>
      </c>
      <c r="F53" s="115"/>
      <c r="G53" s="59">
        <f t="shared" si="0"/>
        <v>1.2274070599662594E-3</v>
      </c>
      <c r="H53" s="1" t="str">
        <f t="shared" si="1"/>
        <v>Tinggi</v>
      </c>
    </row>
    <row r="54" spans="1:8" x14ac:dyDescent="0.25">
      <c r="A54" s="43">
        <v>2202</v>
      </c>
      <c r="B54" s="1" t="s">
        <v>3</v>
      </c>
      <c r="C54" s="1">
        <v>0</v>
      </c>
      <c r="D54" s="1">
        <v>163.48319000000001</v>
      </c>
      <c r="E54" s="1" t="s">
        <v>8</v>
      </c>
      <c r="F54" s="115"/>
      <c r="G54" s="59">
        <f t="shared" si="0"/>
        <v>2.0894022544859672E-3</v>
      </c>
      <c r="H54" s="1" t="str">
        <f t="shared" si="1"/>
        <v>Tinggi</v>
      </c>
    </row>
    <row r="55" spans="1:8" x14ac:dyDescent="0.25">
      <c r="A55" s="43">
        <v>2207</v>
      </c>
      <c r="B55" s="1" t="s">
        <v>3</v>
      </c>
      <c r="C55" s="1">
        <v>0</v>
      </c>
      <c r="D55" s="1">
        <v>521.64817900000003</v>
      </c>
      <c r="E55" s="1" t="s">
        <v>8</v>
      </c>
      <c r="F55" s="115"/>
      <c r="G55" s="59">
        <f t="shared" si="0"/>
        <v>6.6669416057461277E-3</v>
      </c>
      <c r="H55" s="1" t="str">
        <f t="shared" si="1"/>
        <v>Tinggi</v>
      </c>
    </row>
    <row r="56" spans="1:8" x14ac:dyDescent="0.25">
      <c r="A56" s="43">
        <v>2208</v>
      </c>
      <c r="B56" s="1" t="s">
        <v>3</v>
      </c>
      <c r="C56" s="1">
        <v>0</v>
      </c>
      <c r="D56" s="1">
        <v>303.10250500000001</v>
      </c>
      <c r="E56" s="1" t="s">
        <v>8</v>
      </c>
      <c r="F56" s="115"/>
      <c r="G56" s="59">
        <f t="shared" si="0"/>
        <v>3.8738114743622513E-3</v>
      </c>
      <c r="H56" s="1" t="str">
        <f t="shared" si="1"/>
        <v>Tinggi</v>
      </c>
    </row>
    <row r="57" spans="1:8" x14ac:dyDescent="0.25">
      <c r="A57" s="43">
        <v>2209</v>
      </c>
      <c r="B57" s="1" t="s">
        <v>3</v>
      </c>
      <c r="C57" s="1">
        <v>0</v>
      </c>
      <c r="D57" s="1">
        <v>396.952449</v>
      </c>
      <c r="E57" s="1" t="s">
        <v>8</v>
      </c>
      <c r="F57" s="115"/>
      <c r="G57" s="59">
        <f t="shared" si="0"/>
        <v>5.0732637518531775E-3</v>
      </c>
      <c r="H57" s="1" t="str">
        <f t="shared" si="1"/>
        <v>Tinggi</v>
      </c>
    </row>
    <row r="58" spans="1:8" x14ac:dyDescent="0.25">
      <c r="A58" s="43">
        <v>2210</v>
      </c>
      <c r="B58" s="1" t="s">
        <v>3</v>
      </c>
      <c r="C58" s="1">
        <v>0</v>
      </c>
      <c r="D58" s="1">
        <v>333.57201600000002</v>
      </c>
      <c r="E58" s="1" t="s">
        <v>8</v>
      </c>
      <c r="F58" s="115"/>
      <c r="G58" s="59">
        <f t="shared" si="0"/>
        <v>4.2632280558253669E-3</v>
      </c>
      <c r="H58" s="1" t="str">
        <f t="shared" si="1"/>
        <v>Tinggi</v>
      </c>
    </row>
    <row r="59" spans="1:8" x14ac:dyDescent="0.25">
      <c r="A59" s="43">
        <v>2211</v>
      </c>
      <c r="B59" s="1" t="s">
        <v>3</v>
      </c>
      <c r="C59" s="1">
        <v>0</v>
      </c>
      <c r="D59" s="1">
        <v>269.74530299999998</v>
      </c>
      <c r="E59" s="1" t="s">
        <v>8</v>
      </c>
      <c r="F59" s="115"/>
      <c r="G59" s="59">
        <f t="shared" si="0"/>
        <v>3.4474886636675015E-3</v>
      </c>
      <c r="H59" s="1" t="str">
        <f t="shared" si="1"/>
        <v>Tinggi</v>
      </c>
    </row>
    <row r="60" spans="1:8" x14ac:dyDescent="0.25">
      <c r="A60" s="43">
        <v>2212</v>
      </c>
      <c r="B60" s="1" t="s">
        <v>3</v>
      </c>
      <c r="C60" s="1">
        <v>0</v>
      </c>
      <c r="D60" s="1">
        <v>84.801846999999995</v>
      </c>
      <c r="E60" s="1" t="s">
        <v>8</v>
      </c>
      <c r="F60" s="115"/>
      <c r="G60" s="59">
        <f t="shared" si="0"/>
        <v>1.0838127779765859E-3</v>
      </c>
      <c r="H60" s="1" t="str">
        <f t="shared" si="1"/>
        <v>Sedang</v>
      </c>
    </row>
    <row r="61" spans="1:8" x14ac:dyDescent="0.25">
      <c r="A61" s="43">
        <v>2213</v>
      </c>
      <c r="B61" s="1" t="s">
        <v>3</v>
      </c>
      <c r="C61" s="1">
        <v>0</v>
      </c>
      <c r="D61" s="1">
        <v>43.813091999999997</v>
      </c>
      <c r="E61" s="1" t="s">
        <v>8</v>
      </c>
      <c r="F61" s="115"/>
      <c r="G61" s="59">
        <f t="shared" si="0"/>
        <v>5.5995465467000667E-4</v>
      </c>
      <c r="H61" s="1" t="str">
        <f t="shared" si="1"/>
        <v>Rendah</v>
      </c>
    </row>
    <row r="62" spans="1:8" x14ac:dyDescent="0.25">
      <c r="A62" s="43">
        <v>2214</v>
      </c>
      <c r="B62" s="1" t="s">
        <v>3</v>
      </c>
      <c r="C62" s="1">
        <v>0</v>
      </c>
      <c r="D62" s="1">
        <v>293.817792</v>
      </c>
      <c r="E62" s="1" t="s">
        <v>8</v>
      </c>
      <c r="F62" s="115"/>
      <c r="G62" s="59">
        <f t="shared" si="0"/>
        <v>3.7551478963243189E-3</v>
      </c>
      <c r="H62" s="1" t="str">
        <f t="shared" si="1"/>
        <v>Tinggi</v>
      </c>
    </row>
    <row r="63" spans="1:8" x14ac:dyDescent="0.25">
      <c r="A63" s="43">
        <v>2215</v>
      </c>
      <c r="B63" s="1" t="s">
        <v>3</v>
      </c>
      <c r="C63" s="1">
        <v>0</v>
      </c>
      <c r="D63" s="1">
        <v>141.647786</v>
      </c>
      <c r="E63" s="1" t="s">
        <v>8</v>
      </c>
      <c r="F63" s="115"/>
      <c r="G63" s="59">
        <f t="shared" si="0"/>
        <v>1.8103341598077808E-3</v>
      </c>
      <c r="H63" s="1" t="str">
        <f t="shared" si="1"/>
        <v>Tinggi</v>
      </c>
    </row>
    <row r="64" spans="1:8" x14ac:dyDescent="0.25">
      <c r="A64" s="43">
        <v>2216</v>
      </c>
      <c r="B64" s="1" t="s">
        <v>3</v>
      </c>
      <c r="C64" s="1">
        <v>0</v>
      </c>
      <c r="D64" s="1">
        <v>103.033675</v>
      </c>
      <c r="E64" s="1" t="s">
        <v>8</v>
      </c>
      <c r="F64" s="115"/>
      <c r="G64" s="59">
        <f t="shared" si="0"/>
        <v>1.3168252517764942E-3</v>
      </c>
      <c r="H64" s="1" t="str">
        <f t="shared" si="1"/>
        <v>Tinggi</v>
      </c>
    </row>
    <row r="65" spans="1:8" x14ac:dyDescent="0.25">
      <c r="A65" s="43">
        <v>2217</v>
      </c>
      <c r="B65" s="1" t="s">
        <v>3</v>
      </c>
      <c r="C65" s="1">
        <v>0</v>
      </c>
      <c r="D65" s="1">
        <v>375.93951199999998</v>
      </c>
      <c r="E65" s="1" t="s">
        <v>8</v>
      </c>
      <c r="F65" s="115"/>
      <c r="G65" s="59">
        <f t="shared" si="0"/>
        <v>4.8047072235570774E-3</v>
      </c>
      <c r="H65" s="1" t="str">
        <f t="shared" si="1"/>
        <v>Tinggi</v>
      </c>
    </row>
    <row r="66" spans="1:8" x14ac:dyDescent="0.25">
      <c r="A66" s="43">
        <v>2218</v>
      </c>
      <c r="B66" s="1" t="s">
        <v>3</v>
      </c>
      <c r="C66" s="1">
        <v>0</v>
      </c>
      <c r="D66" s="1">
        <v>271.79731399999997</v>
      </c>
      <c r="E66" s="1" t="s">
        <v>8</v>
      </c>
      <c r="F66" s="115"/>
      <c r="G66" s="59">
        <f t="shared" si="0"/>
        <v>3.4737144573385816E-3</v>
      </c>
      <c r="H66" s="1" t="str">
        <f t="shared" si="1"/>
        <v>Tinggi</v>
      </c>
    </row>
    <row r="67" spans="1:8" x14ac:dyDescent="0.25">
      <c r="A67" s="43">
        <v>2219</v>
      </c>
      <c r="B67" s="1" t="s">
        <v>3</v>
      </c>
      <c r="C67" s="1">
        <v>0</v>
      </c>
      <c r="D67" s="1">
        <v>182.93257399999999</v>
      </c>
      <c r="E67" s="1" t="s">
        <v>8</v>
      </c>
      <c r="F67" s="115"/>
      <c r="G67" s="59">
        <f t="shared" si="0"/>
        <v>2.3379757425489494E-3</v>
      </c>
      <c r="H67" s="1" t="str">
        <f t="shared" si="1"/>
        <v>Tinggi</v>
      </c>
    </row>
    <row r="68" spans="1:8" x14ac:dyDescent="0.25">
      <c r="A68" s="43">
        <v>2220</v>
      </c>
      <c r="B68" s="1" t="s">
        <v>3</v>
      </c>
      <c r="C68" s="1">
        <v>0</v>
      </c>
      <c r="D68" s="1">
        <v>177.30315200000001</v>
      </c>
      <c r="E68" s="1" t="s">
        <v>8</v>
      </c>
      <c r="F68" s="115"/>
      <c r="G68" s="59">
        <f t="shared" si="0"/>
        <v>2.266028730637493E-3</v>
      </c>
      <c r="H68" s="1" t="str">
        <f t="shared" si="1"/>
        <v>Tinggi</v>
      </c>
    </row>
    <row r="69" spans="1:8" x14ac:dyDescent="0.25">
      <c r="A69" s="43">
        <v>2221</v>
      </c>
      <c r="B69" s="1" t="s">
        <v>3</v>
      </c>
      <c r="C69" s="1">
        <v>0</v>
      </c>
      <c r="D69" s="1">
        <v>265.87439799999999</v>
      </c>
      <c r="E69" s="1" t="s">
        <v>8</v>
      </c>
      <c r="F69" s="115"/>
      <c r="G69" s="59">
        <f t="shared" si="0"/>
        <v>3.3980164357650423E-3</v>
      </c>
      <c r="H69" s="1" t="str">
        <f t="shared" si="1"/>
        <v>Tinggi</v>
      </c>
    </row>
    <row r="70" spans="1:8" x14ac:dyDescent="0.25">
      <c r="A70" s="43">
        <v>2222</v>
      </c>
      <c r="B70" s="1" t="s">
        <v>3</v>
      </c>
      <c r="C70" s="1">
        <v>0</v>
      </c>
      <c r="D70" s="1">
        <v>404.86787099999998</v>
      </c>
      <c r="E70" s="1" t="s">
        <v>8</v>
      </c>
      <c r="F70" s="115"/>
      <c r="G70" s="59">
        <f t="shared" si="0"/>
        <v>5.1744270614999229E-3</v>
      </c>
      <c r="H70" s="1" t="str">
        <f t="shared" si="1"/>
        <v>Tinggi</v>
      </c>
    </row>
    <row r="71" spans="1:8" x14ac:dyDescent="0.25">
      <c r="A71" s="43">
        <v>2223</v>
      </c>
      <c r="B71" s="1" t="s">
        <v>3</v>
      </c>
      <c r="C71" s="1">
        <v>0</v>
      </c>
      <c r="D71" s="1">
        <v>45.592959</v>
      </c>
      <c r="E71" s="1" t="s">
        <v>8</v>
      </c>
      <c r="F71" s="115"/>
      <c r="G71" s="59">
        <f t="shared" si="0"/>
        <v>5.8270230305199121E-4</v>
      </c>
      <c r="H71" s="1" t="str">
        <f t="shared" si="1"/>
        <v>Rendah</v>
      </c>
    </row>
    <row r="72" spans="1:8" x14ac:dyDescent="0.25">
      <c r="A72" s="43">
        <v>2224</v>
      </c>
      <c r="B72" s="1" t="s">
        <v>3</v>
      </c>
      <c r="C72" s="1">
        <v>0</v>
      </c>
      <c r="D72" s="1">
        <v>516.56479300000001</v>
      </c>
      <c r="E72" s="1" t="s">
        <v>8</v>
      </c>
      <c r="F72" s="115"/>
      <c r="G72" s="59">
        <f t="shared" si="0"/>
        <v>6.6019732247840088E-3</v>
      </c>
      <c r="H72" s="1" t="str">
        <f t="shared" si="1"/>
        <v>Tinggi</v>
      </c>
    </row>
    <row r="73" spans="1:8" x14ac:dyDescent="0.25">
      <c r="A73" s="43">
        <v>2225</v>
      </c>
      <c r="B73" s="1" t="s">
        <v>3</v>
      </c>
      <c r="C73" s="1">
        <v>0</v>
      </c>
      <c r="D73" s="1">
        <v>55.163640999999998</v>
      </c>
      <c r="E73" s="1" t="s">
        <v>8</v>
      </c>
      <c r="F73" s="115"/>
      <c r="G73" s="59">
        <f t="shared" si="0"/>
        <v>7.0502071724349474E-4</v>
      </c>
      <c r="H73" s="1" t="str">
        <f t="shared" si="1"/>
        <v>Sedang</v>
      </c>
    </row>
    <row r="74" spans="1:8" x14ac:dyDescent="0.25">
      <c r="A74" s="43">
        <v>2226</v>
      </c>
      <c r="B74" s="1" t="s">
        <v>3</v>
      </c>
      <c r="C74" s="1">
        <v>0</v>
      </c>
      <c r="D74" s="1">
        <v>453.14060699999999</v>
      </c>
      <c r="E74" s="1" t="s">
        <v>8</v>
      </c>
      <c r="F74" s="115"/>
      <c r="G74" s="59">
        <f t="shared" si="0"/>
        <v>5.791378342109299E-3</v>
      </c>
      <c r="H74" s="1" t="str">
        <f t="shared" si="1"/>
        <v>Tinggi</v>
      </c>
    </row>
    <row r="75" spans="1:8" x14ac:dyDescent="0.25">
      <c r="A75" s="43">
        <v>2227</v>
      </c>
      <c r="B75" s="1" t="s">
        <v>3</v>
      </c>
      <c r="C75" s="1">
        <v>0</v>
      </c>
      <c r="D75" s="1">
        <v>103.482142</v>
      </c>
      <c r="E75" s="1" t="s">
        <v>8</v>
      </c>
      <c r="F75" s="115"/>
      <c r="G75" s="59">
        <f t="shared" si="0"/>
        <v>1.3225568989315474E-3</v>
      </c>
      <c r="H75" s="1" t="str">
        <f t="shared" si="1"/>
        <v>Tinggi</v>
      </c>
    </row>
    <row r="76" spans="1:8" x14ac:dyDescent="0.25">
      <c r="A76" s="43">
        <v>2228</v>
      </c>
      <c r="B76" s="1" t="s">
        <v>3</v>
      </c>
      <c r="C76" s="1">
        <v>0</v>
      </c>
      <c r="D76" s="1">
        <v>45.109226999999997</v>
      </c>
      <c r="E76" s="1" t="s">
        <v>8</v>
      </c>
      <c r="F76" s="115"/>
      <c r="G76" s="59">
        <f t="shared" si="0"/>
        <v>5.7651995041153317E-4</v>
      </c>
      <c r="H76" s="1" t="str">
        <f t="shared" si="1"/>
        <v>Rendah</v>
      </c>
    </row>
    <row r="77" spans="1:8" x14ac:dyDescent="0.25">
      <c r="A77" s="43">
        <v>2229</v>
      </c>
      <c r="B77" s="1" t="s">
        <v>3</v>
      </c>
      <c r="C77" s="1">
        <v>0</v>
      </c>
      <c r="D77" s="1">
        <v>368.556825</v>
      </c>
      <c r="E77" s="1" t="s">
        <v>8</v>
      </c>
      <c r="F77" s="115"/>
      <c r="G77" s="59">
        <f t="shared" si="0"/>
        <v>4.7103525509943258E-3</v>
      </c>
      <c r="H77" s="1" t="str">
        <f t="shared" si="1"/>
        <v>Tinggi</v>
      </c>
    </row>
    <row r="78" spans="1:8" x14ac:dyDescent="0.25">
      <c r="A78" s="43">
        <v>2230</v>
      </c>
      <c r="B78" s="1" t="s">
        <v>3</v>
      </c>
      <c r="C78" s="1">
        <v>0</v>
      </c>
      <c r="D78" s="1">
        <v>248.53827899999999</v>
      </c>
      <c r="E78" s="1" t="s">
        <v>8</v>
      </c>
      <c r="F78" s="115"/>
      <c r="G78" s="59">
        <f t="shared" si="0"/>
        <v>3.1764516001226931E-3</v>
      </c>
      <c r="H78" s="1" t="str">
        <f t="shared" si="1"/>
        <v>Tinggi</v>
      </c>
    </row>
    <row r="79" spans="1:8" x14ac:dyDescent="0.25">
      <c r="A79" s="43">
        <v>2231</v>
      </c>
      <c r="B79" s="1" t="s">
        <v>3</v>
      </c>
      <c r="C79" s="1">
        <v>0</v>
      </c>
      <c r="D79" s="1">
        <v>76.103423000000006</v>
      </c>
      <c r="E79" s="1" t="s">
        <v>8</v>
      </c>
      <c r="F79" s="115"/>
      <c r="G79" s="59">
        <f t="shared" si="0"/>
        <v>9.7264228567046679E-4</v>
      </c>
      <c r="H79" s="1" t="str">
        <f t="shared" si="1"/>
        <v>Sedang</v>
      </c>
    </row>
    <row r="80" spans="1:8" x14ac:dyDescent="0.25">
      <c r="A80" s="43">
        <v>2232</v>
      </c>
      <c r="B80" s="1" t="s">
        <v>3</v>
      </c>
      <c r="C80" s="1">
        <v>0</v>
      </c>
      <c r="D80" s="1">
        <v>245.993436</v>
      </c>
      <c r="E80" s="1" t="s">
        <v>8</v>
      </c>
      <c r="F80" s="115"/>
      <c r="G80" s="59">
        <f t="shared" si="0"/>
        <v>3.1439271509636521E-3</v>
      </c>
      <c r="H80" s="1" t="str">
        <f t="shared" si="1"/>
        <v>Tinggi</v>
      </c>
    </row>
    <row r="81" spans="1:8" x14ac:dyDescent="0.25">
      <c r="A81" s="43">
        <v>2233</v>
      </c>
      <c r="B81" s="1" t="s">
        <v>3</v>
      </c>
      <c r="C81" s="1">
        <v>0</v>
      </c>
      <c r="D81" s="1">
        <v>412.45672200000001</v>
      </c>
      <c r="E81" s="1" t="s">
        <v>8</v>
      </c>
      <c r="F81" s="98">
        <v>38025</v>
      </c>
      <c r="G81" s="59">
        <f>D81/F$81</f>
        <v>1.084698808678501E-2</v>
      </c>
      <c r="H81" s="1" t="str">
        <f t="shared" si="1"/>
        <v>Tinggi</v>
      </c>
    </row>
    <row r="82" spans="1:8" x14ac:dyDescent="0.25">
      <c r="A82" s="43">
        <v>2234</v>
      </c>
      <c r="B82" s="1" t="s">
        <v>3</v>
      </c>
      <c r="C82" s="1">
        <v>0</v>
      </c>
      <c r="D82" s="1">
        <v>109.409871</v>
      </c>
      <c r="E82" s="1" t="s">
        <v>8</v>
      </c>
      <c r="F82" s="98"/>
      <c r="G82" s="59">
        <f t="shared" ref="G82:G125" si="3">D82/F$81</f>
        <v>2.8773141617357001E-3</v>
      </c>
      <c r="H82" s="1" t="str">
        <f t="shared" si="1"/>
        <v>Tinggi</v>
      </c>
    </row>
    <row r="83" spans="1:8" x14ac:dyDescent="0.25">
      <c r="A83" s="43">
        <v>2235</v>
      </c>
      <c r="B83" s="1" t="s">
        <v>3</v>
      </c>
      <c r="C83" s="1">
        <v>0</v>
      </c>
      <c r="D83" s="1">
        <v>128.87500600000001</v>
      </c>
      <c r="E83" s="1" t="s">
        <v>8</v>
      </c>
      <c r="F83" s="98"/>
      <c r="G83" s="59">
        <f t="shared" si="3"/>
        <v>3.3892177777777783E-3</v>
      </c>
      <c r="H83" s="1" t="str">
        <f t="shared" si="1"/>
        <v>Tinggi</v>
      </c>
    </row>
    <row r="84" spans="1:8" x14ac:dyDescent="0.25">
      <c r="A84" s="43">
        <v>2236</v>
      </c>
      <c r="B84" s="1" t="s">
        <v>3</v>
      </c>
      <c r="C84" s="1">
        <v>0</v>
      </c>
      <c r="D84" s="1">
        <v>255.069185</v>
      </c>
      <c r="E84" s="1" t="s">
        <v>8</v>
      </c>
      <c r="F84" s="98"/>
      <c r="G84" s="59">
        <f t="shared" si="3"/>
        <v>6.7079338593030906E-3</v>
      </c>
      <c r="H84" s="1" t="str">
        <f t="shared" si="1"/>
        <v>Tinggi</v>
      </c>
    </row>
    <row r="85" spans="1:8" x14ac:dyDescent="0.25">
      <c r="A85" s="43">
        <v>2237</v>
      </c>
      <c r="B85" s="1" t="s">
        <v>3</v>
      </c>
      <c r="C85" s="1">
        <v>0</v>
      </c>
      <c r="D85" s="1">
        <v>30.990169999999999</v>
      </c>
      <c r="E85" s="1" t="s">
        <v>8</v>
      </c>
      <c r="F85" s="98"/>
      <c r="G85" s="59">
        <f t="shared" si="3"/>
        <v>8.149946088099934E-4</v>
      </c>
      <c r="H85" s="1" t="str">
        <f t="shared" si="1"/>
        <v>Sedang</v>
      </c>
    </row>
    <row r="86" spans="1:8" x14ac:dyDescent="0.25">
      <c r="A86" s="43">
        <v>2238</v>
      </c>
      <c r="B86" s="1" t="s">
        <v>3</v>
      </c>
      <c r="C86" s="1">
        <v>0</v>
      </c>
      <c r="D86" s="1">
        <v>370.55195600000002</v>
      </c>
      <c r="E86" s="1" t="s">
        <v>8</v>
      </c>
      <c r="F86" s="98"/>
      <c r="G86" s="59">
        <f t="shared" si="3"/>
        <v>9.744956107823801E-3</v>
      </c>
      <c r="H86" s="1" t="str">
        <f t="shared" si="1"/>
        <v>Tinggi</v>
      </c>
    </row>
    <row r="87" spans="1:8" x14ac:dyDescent="0.25">
      <c r="A87" s="43">
        <v>2239</v>
      </c>
      <c r="B87" s="1" t="s">
        <v>3</v>
      </c>
      <c r="C87" s="1">
        <v>0</v>
      </c>
      <c r="D87" s="1">
        <v>123.146878</v>
      </c>
      <c r="E87" s="1" t="s">
        <v>8</v>
      </c>
      <c r="F87" s="98"/>
      <c r="G87" s="59">
        <f t="shared" si="3"/>
        <v>3.2385766732412886E-3</v>
      </c>
      <c r="H87" s="1" t="str">
        <f t="shared" si="1"/>
        <v>Tinggi</v>
      </c>
    </row>
    <row r="88" spans="1:8" x14ac:dyDescent="0.25">
      <c r="A88" s="43">
        <v>2240</v>
      </c>
      <c r="B88" s="1" t="s">
        <v>3</v>
      </c>
      <c r="C88" s="1">
        <v>0</v>
      </c>
      <c r="D88" s="1">
        <v>175.72472300000001</v>
      </c>
      <c r="E88" s="1" t="s">
        <v>8</v>
      </c>
      <c r="F88" s="98"/>
      <c r="G88" s="59">
        <f t="shared" si="3"/>
        <v>4.6212944904667989E-3</v>
      </c>
      <c r="H88" s="1" t="str">
        <f t="shared" si="1"/>
        <v>Tinggi</v>
      </c>
    </row>
    <row r="89" spans="1:8" x14ac:dyDescent="0.25">
      <c r="A89" s="43">
        <v>2241</v>
      </c>
      <c r="B89" s="1" t="s">
        <v>3</v>
      </c>
      <c r="C89" s="1">
        <v>0</v>
      </c>
      <c r="D89" s="1">
        <v>324.29339599999997</v>
      </c>
      <c r="E89" s="1" t="s">
        <v>8</v>
      </c>
      <c r="F89" s="98"/>
      <c r="G89" s="59">
        <f t="shared" si="3"/>
        <v>8.5284259303090061E-3</v>
      </c>
      <c r="H89" s="1" t="str">
        <f t="shared" si="1"/>
        <v>Tinggi</v>
      </c>
    </row>
    <row r="90" spans="1:8" x14ac:dyDescent="0.25">
      <c r="A90" s="43">
        <v>2242</v>
      </c>
      <c r="B90" s="1" t="s">
        <v>3</v>
      </c>
      <c r="C90" s="1">
        <v>0</v>
      </c>
      <c r="D90" s="1">
        <v>56.283715000000001</v>
      </c>
      <c r="E90" s="1" t="s">
        <v>8</v>
      </c>
      <c r="F90" s="98"/>
      <c r="G90" s="59">
        <f t="shared" si="3"/>
        <v>1.4801765943458251E-3</v>
      </c>
      <c r="H90" s="1" t="str">
        <f t="shared" si="1"/>
        <v>Tinggi</v>
      </c>
    </row>
    <row r="91" spans="1:8" x14ac:dyDescent="0.25">
      <c r="A91" s="43">
        <v>2243</v>
      </c>
      <c r="B91" s="1" t="s">
        <v>3</v>
      </c>
      <c r="C91" s="1">
        <v>0</v>
      </c>
      <c r="D91" s="1">
        <v>247.026704</v>
      </c>
      <c r="E91" s="1" t="s">
        <v>8</v>
      </c>
      <c r="F91" s="98"/>
      <c r="G91" s="59">
        <f t="shared" si="3"/>
        <v>6.4964287705456935E-3</v>
      </c>
      <c r="H91" s="1" t="str">
        <f t="shared" si="1"/>
        <v>Tinggi</v>
      </c>
    </row>
    <row r="92" spans="1:8" x14ac:dyDescent="0.25">
      <c r="A92" s="43">
        <v>2244</v>
      </c>
      <c r="B92" s="1" t="s">
        <v>3</v>
      </c>
      <c r="C92" s="1">
        <v>0</v>
      </c>
      <c r="D92" s="1">
        <v>16.218101999999998</v>
      </c>
      <c r="E92" s="1" t="s">
        <v>8</v>
      </c>
      <c r="F92" s="98"/>
      <c r="G92" s="59">
        <f t="shared" si="3"/>
        <v>4.2651155818540428E-4</v>
      </c>
      <c r="H92" s="1" t="str">
        <f t="shared" si="1"/>
        <v>Rendah</v>
      </c>
    </row>
    <row r="93" spans="1:8" x14ac:dyDescent="0.25">
      <c r="A93" s="43">
        <v>2245</v>
      </c>
      <c r="B93" s="1" t="s">
        <v>3</v>
      </c>
      <c r="C93" s="1">
        <v>0</v>
      </c>
      <c r="D93" s="1">
        <v>275.97711399999997</v>
      </c>
      <c r="E93" s="1" t="s">
        <v>8</v>
      </c>
      <c r="F93" s="98"/>
      <c r="G93" s="59">
        <f t="shared" si="3"/>
        <v>7.2577807758053905E-3</v>
      </c>
      <c r="H93" s="1" t="str">
        <f t="shared" si="1"/>
        <v>Tinggi</v>
      </c>
    </row>
    <row r="94" spans="1:8" x14ac:dyDescent="0.25">
      <c r="A94" s="43">
        <v>2246</v>
      </c>
      <c r="B94" s="1" t="s">
        <v>3</v>
      </c>
      <c r="C94" s="1">
        <v>0</v>
      </c>
      <c r="D94" s="1">
        <v>278.29566699999998</v>
      </c>
      <c r="E94" s="1" t="s">
        <v>8</v>
      </c>
      <c r="F94" s="98"/>
      <c r="G94" s="59">
        <f t="shared" si="3"/>
        <v>7.3187552136752135E-3</v>
      </c>
      <c r="H94" s="1" t="str">
        <f t="shared" si="1"/>
        <v>Tinggi</v>
      </c>
    </row>
    <row r="95" spans="1:8" x14ac:dyDescent="0.25">
      <c r="A95" s="43">
        <v>2247</v>
      </c>
      <c r="B95" s="1" t="s">
        <v>3</v>
      </c>
      <c r="C95" s="1">
        <v>0</v>
      </c>
      <c r="D95" s="1">
        <v>467.92208299999999</v>
      </c>
      <c r="E95" s="1" t="s">
        <v>8</v>
      </c>
      <c r="F95" s="98"/>
      <c r="G95" s="59">
        <f t="shared" si="3"/>
        <v>1.2305643208415516E-2</v>
      </c>
      <c r="H95" s="1" t="str">
        <f t="shared" si="1"/>
        <v>Tinggi</v>
      </c>
    </row>
    <row r="96" spans="1:8" x14ac:dyDescent="0.25">
      <c r="A96" s="43">
        <v>2248</v>
      </c>
      <c r="B96" s="1" t="s">
        <v>3</v>
      </c>
      <c r="C96" s="1">
        <v>0</v>
      </c>
      <c r="D96" s="1">
        <v>346.37166100000002</v>
      </c>
      <c r="E96" s="1" t="s">
        <v>8</v>
      </c>
      <c r="F96" s="98"/>
      <c r="G96" s="59">
        <f t="shared" si="3"/>
        <v>9.1090509138724522E-3</v>
      </c>
      <c r="H96" s="1" t="str">
        <f t="shared" si="1"/>
        <v>Tinggi</v>
      </c>
    </row>
    <row r="97" spans="1:8" x14ac:dyDescent="0.25">
      <c r="A97" s="43">
        <v>2249</v>
      </c>
      <c r="B97" s="1" t="s">
        <v>3</v>
      </c>
      <c r="C97" s="1">
        <v>0</v>
      </c>
      <c r="D97" s="1">
        <v>25.074255000000001</v>
      </c>
      <c r="E97" s="1" t="s">
        <v>8</v>
      </c>
      <c r="F97" s="98"/>
      <c r="G97" s="59">
        <f t="shared" si="3"/>
        <v>6.5941499013806712E-4</v>
      </c>
      <c r="H97" s="1" t="str">
        <f t="shared" ref="H97:H160" si="4">IF(G97&gt;0.0012,"Tinggi",IF(AND(G97&gt;0.0006,G97&lt;0.0011),"Sedang",IF(AND(G97&gt;0,G97&lt;0.0005),"Rendah","Rendah")))</f>
        <v>Sedang</v>
      </c>
    </row>
    <row r="98" spans="1:8" x14ac:dyDescent="0.25">
      <c r="A98" s="43">
        <v>2250</v>
      </c>
      <c r="B98" s="1" t="s">
        <v>3</v>
      </c>
      <c r="C98" s="1">
        <v>0</v>
      </c>
      <c r="D98" s="1">
        <v>302.79842200000002</v>
      </c>
      <c r="E98" s="1" t="s">
        <v>8</v>
      </c>
      <c r="F98" s="98"/>
      <c r="G98" s="59">
        <f t="shared" si="3"/>
        <v>7.9631406180144648E-3</v>
      </c>
      <c r="H98" s="1" t="str">
        <f t="shared" si="4"/>
        <v>Tinggi</v>
      </c>
    </row>
    <row r="99" spans="1:8" x14ac:dyDescent="0.25">
      <c r="A99" s="43">
        <v>2251</v>
      </c>
      <c r="B99" s="1" t="s">
        <v>3</v>
      </c>
      <c r="C99" s="1">
        <v>0</v>
      </c>
      <c r="D99" s="1">
        <v>88.326142000000004</v>
      </c>
      <c r="E99" s="1" t="s">
        <v>8</v>
      </c>
      <c r="F99" s="98"/>
      <c r="G99" s="59">
        <f t="shared" si="3"/>
        <v>2.3228439710716634E-3</v>
      </c>
      <c r="H99" s="1" t="str">
        <f t="shared" si="4"/>
        <v>Tinggi</v>
      </c>
    </row>
    <row r="100" spans="1:8" x14ac:dyDescent="0.25">
      <c r="A100" s="43">
        <v>2252</v>
      </c>
      <c r="B100" s="1" t="s">
        <v>3</v>
      </c>
      <c r="C100" s="1">
        <v>0</v>
      </c>
      <c r="D100" s="1">
        <v>274.33270599999997</v>
      </c>
      <c r="E100" s="1" t="s">
        <v>8</v>
      </c>
      <c r="F100" s="98"/>
      <c r="G100" s="59">
        <f t="shared" si="3"/>
        <v>7.2145353320184086E-3</v>
      </c>
      <c r="H100" s="1" t="str">
        <f t="shared" si="4"/>
        <v>Tinggi</v>
      </c>
    </row>
    <row r="101" spans="1:8" x14ac:dyDescent="0.25">
      <c r="A101" s="43">
        <v>2253</v>
      </c>
      <c r="B101" s="1" t="s">
        <v>3</v>
      </c>
      <c r="C101" s="1">
        <v>0</v>
      </c>
      <c r="D101" s="1">
        <v>235.15672000000001</v>
      </c>
      <c r="E101" s="1" t="s">
        <v>8</v>
      </c>
      <c r="F101" s="98"/>
      <c r="G101" s="59">
        <f t="shared" si="3"/>
        <v>6.1842661406969097E-3</v>
      </c>
      <c r="H101" s="1" t="str">
        <f t="shared" si="4"/>
        <v>Tinggi</v>
      </c>
    </row>
    <row r="102" spans="1:8" x14ac:dyDescent="0.25">
      <c r="A102" s="43">
        <v>2254</v>
      </c>
      <c r="B102" s="1" t="s">
        <v>3</v>
      </c>
      <c r="C102" s="1">
        <v>0</v>
      </c>
      <c r="D102" s="1">
        <v>276.73631499999999</v>
      </c>
      <c r="E102" s="1" t="s">
        <v>8</v>
      </c>
      <c r="F102" s="98"/>
      <c r="G102" s="59">
        <f t="shared" si="3"/>
        <v>7.2777466140696908E-3</v>
      </c>
      <c r="H102" s="1" t="str">
        <f t="shared" si="4"/>
        <v>Tinggi</v>
      </c>
    </row>
    <row r="103" spans="1:8" x14ac:dyDescent="0.25">
      <c r="A103" s="43">
        <v>2255</v>
      </c>
      <c r="B103" s="1" t="s">
        <v>3</v>
      </c>
      <c r="C103" s="1">
        <v>0</v>
      </c>
      <c r="D103" s="1">
        <v>624.41216099999997</v>
      </c>
      <c r="E103" s="1" t="s">
        <v>8</v>
      </c>
      <c r="F103" s="98"/>
      <c r="G103" s="59">
        <f t="shared" si="3"/>
        <v>1.6421095621301774E-2</v>
      </c>
      <c r="H103" s="1" t="str">
        <f t="shared" si="4"/>
        <v>Tinggi</v>
      </c>
    </row>
    <row r="104" spans="1:8" x14ac:dyDescent="0.25">
      <c r="A104" s="43">
        <v>2256</v>
      </c>
      <c r="B104" s="1" t="s">
        <v>3</v>
      </c>
      <c r="C104" s="1">
        <v>0</v>
      </c>
      <c r="D104" s="1">
        <v>812.83484699999997</v>
      </c>
      <c r="E104" s="1" t="s">
        <v>8</v>
      </c>
      <c r="F104" s="98"/>
      <c r="G104" s="59">
        <f t="shared" si="3"/>
        <v>2.1376327337278105E-2</v>
      </c>
      <c r="H104" s="1" t="str">
        <f t="shared" si="4"/>
        <v>Tinggi</v>
      </c>
    </row>
    <row r="105" spans="1:8" x14ac:dyDescent="0.25">
      <c r="A105" s="43">
        <v>2257</v>
      </c>
      <c r="B105" s="1" t="s">
        <v>3</v>
      </c>
      <c r="C105" s="1">
        <v>0</v>
      </c>
      <c r="D105" s="1">
        <v>178.30176800000001</v>
      </c>
      <c r="E105" s="1" t="s">
        <v>8</v>
      </c>
      <c r="F105" s="98"/>
      <c r="G105" s="59">
        <f t="shared" si="3"/>
        <v>4.68906687705457E-3</v>
      </c>
      <c r="H105" s="1" t="str">
        <f t="shared" si="4"/>
        <v>Tinggi</v>
      </c>
    </row>
    <row r="106" spans="1:8" x14ac:dyDescent="0.25">
      <c r="A106" s="43">
        <v>2258</v>
      </c>
      <c r="B106" s="1" t="s">
        <v>3</v>
      </c>
      <c r="C106" s="1">
        <v>0</v>
      </c>
      <c r="D106" s="1">
        <v>253.565485</v>
      </c>
      <c r="E106" s="1" t="s">
        <v>8</v>
      </c>
      <c r="F106" s="98"/>
      <c r="G106" s="59">
        <f t="shared" si="3"/>
        <v>6.6683888231426694E-3</v>
      </c>
      <c r="H106" s="1" t="str">
        <f t="shared" si="4"/>
        <v>Tinggi</v>
      </c>
    </row>
    <row r="107" spans="1:8" x14ac:dyDescent="0.25">
      <c r="A107" s="43">
        <v>2259</v>
      </c>
      <c r="B107" s="1" t="s">
        <v>3</v>
      </c>
      <c r="C107" s="1">
        <v>0</v>
      </c>
      <c r="D107" s="1">
        <v>187.82677200000001</v>
      </c>
      <c r="E107" s="1" t="s">
        <v>8</v>
      </c>
      <c r="F107" s="98"/>
      <c r="G107" s="59">
        <f t="shared" si="3"/>
        <v>4.9395600788954639E-3</v>
      </c>
      <c r="H107" s="1" t="str">
        <f t="shared" si="4"/>
        <v>Tinggi</v>
      </c>
    </row>
    <row r="108" spans="1:8" x14ac:dyDescent="0.25">
      <c r="A108" s="43">
        <v>2260</v>
      </c>
      <c r="B108" s="1" t="s">
        <v>3</v>
      </c>
      <c r="C108" s="1">
        <v>0</v>
      </c>
      <c r="D108" s="1">
        <v>627.50779199999999</v>
      </c>
      <c r="E108" s="1" t="s">
        <v>8</v>
      </c>
      <c r="F108" s="98"/>
      <c r="G108" s="59">
        <f t="shared" si="3"/>
        <v>1.6502506035502958E-2</v>
      </c>
      <c r="H108" s="1" t="str">
        <f t="shared" si="4"/>
        <v>Tinggi</v>
      </c>
    </row>
    <row r="109" spans="1:8" x14ac:dyDescent="0.25">
      <c r="A109" s="43">
        <v>2261</v>
      </c>
      <c r="B109" s="1" t="s">
        <v>3</v>
      </c>
      <c r="C109" s="1">
        <v>0</v>
      </c>
      <c r="D109" s="1">
        <v>404.77021500000001</v>
      </c>
      <c r="E109" s="1" t="s">
        <v>8</v>
      </c>
      <c r="F109" s="98"/>
      <c r="G109" s="59">
        <f t="shared" si="3"/>
        <v>1.0644844575936884E-2</v>
      </c>
      <c r="H109" s="1" t="str">
        <f t="shared" si="4"/>
        <v>Tinggi</v>
      </c>
    </row>
    <row r="110" spans="1:8" x14ac:dyDescent="0.25">
      <c r="A110" s="43">
        <v>2262</v>
      </c>
      <c r="B110" s="1" t="s">
        <v>3</v>
      </c>
      <c r="C110" s="1">
        <v>0</v>
      </c>
      <c r="D110" s="1">
        <v>191.51059000000001</v>
      </c>
      <c r="E110" s="1" t="s">
        <v>8</v>
      </c>
      <c r="F110" s="98"/>
      <c r="G110" s="59">
        <f t="shared" si="3"/>
        <v>5.036438921761999E-3</v>
      </c>
      <c r="H110" s="1" t="str">
        <f t="shared" si="4"/>
        <v>Tinggi</v>
      </c>
    </row>
    <row r="111" spans="1:8" x14ac:dyDescent="0.25">
      <c r="A111" s="43">
        <v>2263</v>
      </c>
      <c r="B111" s="1" t="s">
        <v>3</v>
      </c>
      <c r="C111" s="1">
        <v>0</v>
      </c>
      <c r="D111" s="1">
        <v>169.301624</v>
      </c>
      <c r="E111" s="1" t="s">
        <v>8</v>
      </c>
      <c r="F111" s="98"/>
      <c r="G111" s="59">
        <f t="shared" si="3"/>
        <v>4.4523766995397769E-3</v>
      </c>
      <c r="H111" s="1" t="str">
        <f t="shared" si="4"/>
        <v>Tinggi</v>
      </c>
    </row>
    <row r="112" spans="1:8" x14ac:dyDescent="0.25">
      <c r="A112" s="43">
        <v>2264</v>
      </c>
      <c r="B112" s="1" t="s">
        <v>3</v>
      </c>
      <c r="C112" s="1">
        <v>0</v>
      </c>
      <c r="D112" s="1">
        <v>42.883780000000002</v>
      </c>
      <c r="E112" s="1" t="s">
        <v>8</v>
      </c>
      <c r="F112" s="98"/>
      <c r="G112" s="59">
        <f t="shared" si="3"/>
        <v>1.127778566732413E-3</v>
      </c>
      <c r="H112" s="1" t="str">
        <f t="shared" si="4"/>
        <v>Rendah</v>
      </c>
    </row>
    <row r="113" spans="1:8" x14ac:dyDescent="0.25">
      <c r="A113" s="43">
        <v>2265</v>
      </c>
      <c r="B113" s="1" t="s">
        <v>3</v>
      </c>
      <c r="C113" s="1">
        <v>0</v>
      </c>
      <c r="D113" s="1">
        <v>152.97540900000001</v>
      </c>
      <c r="E113" s="1" t="s">
        <v>8</v>
      </c>
      <c r="F113" s="98"/>
      <c r="G113" s="59">
        <f t="shared" si="3"/>
        <v>4.0230219329388563E-3</v>
      </c>
      <c r="H113" s="1" t="str">
        <f t="shared" si="4"/>
        <v>Tinggi</v>
      </c>
    </row>
    <row r="114" spans="1:8" x14ac:dyDescent="0.25">
      <c r="A114" s="43">
        <v>2266</v>
      </c>
      <c r="B114" s="1" t="s">
        <v>3</v>
      </c>
      <c r="C114" s="1">
        <v>0</v>
      </c>
      <c r="D114" s="1">
        <v>326.45114599999999</v>
      </c>
      <c r="E114" s="1" t="s">
        <v>8</v>
      </c>
      <c r="F114" s="98"/>
      <c r="G114" s="59">
        <f t="shared" si="3"/>
        <v>8.585171492439184E-3</v>
      </c>
      <c r="H114" s="1" t="str">
        <f t="shared" si="4"/>
        <v>Tinggi</v>
      </c>
    </row>
    <row r="115" spans="1:8" x14ac:dyDescent="0.25">
      <c r="A115" s="43">
        <v>2267</v>
      </c>
      <c r="B115" s="1" t="s">
        <v>3</v>
      </c>
      <c r="C115" s="1">
        <v>0</v>
      </c>
      <c r="D115" s="1">
        <v>20.242448</v>
      </c>
      <c r="E115" s="1" t="s">
        <v>8</v>
      </c>
      <c r="F115" s="98"/>
      <c r="G115" s="59">
        <f t="shared" si="3"/>
        <v>5.3234577251808014E-4</v>
      </c>
      <c r="H115" s="1" t="str">
        <f t="shared" si="4"/>
        <v>Rendah</v>
      </c>
    </row>
    <row r="116" spans="1:8" x14ac:dyDescent="0.25">
      <c r="A116" s="43">
        <v>2269</v>
      </c>
      <c r="B116" s="1" t="s">
        <v>3</v>
      </c>
      <c r="C116" s="1">
        <v>0</v>
      </c>
      <c r="D116" s="1">
        <v>497.05177500000002</v>
      </c>
      <c r="E116" s="1" t="s">
        <v>8</v>
      </c>
      <c r="F116" s="98"/>
      <c r="G116" s="59">
        <f t="shared" si="3"/>
        <v>1.3071710059171598E-2</v>
      </c>
      <c r="H116" s="1" t="str">
        <f t="shared" si="4"/>
        <v>Tinggi</v>
      </c>
    </row>
    <row r="117" spans="1:8" x14ac:dyDescent="0.25">
      <c r="A117" s="43">
        <v>2272</v>
      </c>
      <c r="B117" s="1" t="s">
        <v>3</v>
      </c>
      <c r="C117" s="1">
        <v>0</v>
      </c>
      <c r="D117" s="1">
        <v>137.57273000000001</v>
      </c>
      <c r="E117" s="1" t="s">
        <v>8</v>
      </c>
      <c r="F117" s="98"/>
      <c r="G117" s="59">
        <f t="shared" si="3"/>
        <v>3.6179547666009208E-3</v>
      </c>
      <c r="H117" s="1" t="str">
        <f t="shared" si="4"/>
        <v>Tinggi</v>
      </c>
    </row>
    <row r="118" spans="1:8" x14ac:dyDescent="0.25">
      <c r="A118" s="43">
        <v>2273</v>
      </c>
      <c r="B118" s="1" t="s">
        <v>3</v>
      </c>
      <c r="C118" s="1">
        <v>0</v>
      </c>
      <c r="D118" s="1">
        <v>370.44869999999997</v>
      </c>
      <c r="E118" s="1" t="s">
        <v>8</v>
      </c>
      <c r="F118" s="98"/>
      <c r="G118" s="59">
        <f t="shared" si="3"/>
        <v>9.7422406311637073E-3</v>
      </c>
      <c r="H118" s="1" t="str">
        <f t="shared" si="4"/>
        <v>Tinggi</v>
      </c>
    </row>
    <row r="119" spans="1:8" x14ac:dyDescent="0.25">
      <c r="A119" s="43">
        <v>2275</v>
      </c>
      <c r="B119" s="1" t="s">
        <v>3</v>
      </c>
      <c r="C119" s="1">
        <v>0</v>
      </c>
      <c r="D119" s="1">
        <v>367.82807700000001</v>
      </c>
      <c r="E119" s="1" t="s">
        <v>8</v>
      </c>
      <c r="F119" s="98"/>
      <c r="G119" s="59">
        <f t="shared" si="3"/>
        <v>9.6733222090729792E-3</v>
      </c>
      <c r="H119" s="1" t="str">
        <f t="shared" si="4"/>
        <v>Tinggi</v>
      </c>
    </row>
    <row r="120" spans="1:8" x14ac:dyDescent="0.25">
      <c r="A120" s="43">
        <v>2276</v>
      </c>
      <c r="B120" s="1" t="s">
        <v>3</v>
      </c>
      <c r="C120" s="1">
        <v>0</v>
      </c>
      <c r="D120" s="1">
        <v>248.09698700000001</v>
      </c>
      <c r="E120" s="1" t="s">
        <v>8</v>
      </c>
      <c r="F120" s="98"/>
      <c r="G120" s="59">
        <f t="shared" si="3"/>
        <v>6.5245755950032874E-3</v>
      </c>
      <c r="H120" s="1" t="str">
        <f t="shared" si="4"/>
        <v>Tinggi</v>
      </c>
    </row>
    <row r="121" spans="1:8" x14ac:dyDescent="0.25">
      <c r="A121" s="43">
        <v>2277</v>
      </c>
      <c r="B121" s="1" t="s">
        <v>3</v>
      </c>
      <c r="C121" s="1">
        <v>0</v>
      </c>
      <c r="D121" s="1">
        <v>347.24391800000001</v>
      </c>
      <c r="E121" s="1" t="s">
        <v>8</v>
      </c>
      <c r="F121" s="98"/>
      <c r="G121" s="59">
        <f t="shared" si="3"/>
        <v>9.131989953977647E-3</v>
      </c>
      <c r="H121" s="1" t="str">
        <f t="shared" si="4"/>
        <v>Tinggi</v>
      </c>
    </row>
    <row r="122" spans="1:8" x14ac:dyDescent="0.25">
      <c r="A122" s="43">
        <v>2280</v>
      </c>
      <c r="B122" s="1" t="s">
        <v>3</v>
      </c>
      <c r="C122" s="1">
        <v>0</v>
      </c>
      <c r="D122" s="1">
        <v>306.12145400000003</v>
      </c>
      <c r="E122" s="1" t="s">
        <v>8</v>
      </c>
      <c r="F122" s="98"/>
      <c r="G122" s="59">
        <f t="shared" si="3"/>
        <v>8.0505313346482584E-3</v>
      </c>
      <c r="H122" s="1" t="str">
        <f t="shared" si="4"/>
        <v>Tinggi</v>
      </c>
    </row>
    <row r="123" spans="1:8" x14ac:dyDescent="0.25">
      <c r="A123" s="43">
        <v>2282</v>
      </c>
      <c r="B123" s="1" t="s">
        <v>3</v>
      </c>
      <c r="C123" s="1">
        <v>0</v>
      </c>
      <c r="D123" s="1">
        <v>200.02288899999999</v>
      </c>
      <c r="E123" s="1" t="s">
        <v>8</v>
      </c>
      <c r="F123" s="98"/>
      <c r="G123" s="59">
        <f t="shared" si="3"/>
        <v>5.2602995134779749E-3</v>
      </c>
      <c r="H123" s="1" t="str">
        <f t="shared" si="4"/>
        <v>Tinggi</v>
      </c>
    </row>
    <row r="124" spans="1:8" x14ac:dyDescent="0.25">
      <c r="A124" s="43">
        <v>2283</v>
      </c>
      <c r="B124" s="1" t="s">
        <v>3</v>
      </c>
      <c r="C124" s="1">
        <v>0</v>
      </c>
      <c r="D124" s="1">
        <v>52.223447</v>
      </c>
      <c r="E124" s="1" t="s">
        <v>8</v>
      </c>
      <c r="F124" s="98"/>
      <c r="G124" s="59">
        <f t="shared" si="3"/>
        <v>1.3733976857330703E-3</v>
      </c>
      <c r="H124" s="1" t="str">
        <f t="shared" si="4"/>
        <v>Tinggi</v>
      </c>
    </row>
    <row r="125" spans="1:8" x14ac:dyDescent="0.25">
      <c r="A125" s="43">
        <v>2284</v>
      </c>
      <c r="B125" s="1" t="s">
        <v>3</v>
      </c>
      <c r="C125" s="1">
        <v>0</v>
      </c>
      <c r="D125" s="1">
        <v>98.217181999999994</v>
      </c>
      <c r="E125" s="1" t="s">
        <v>8</v>
      </c>
      <c r="F125" s="98"/>
      <c r="G125" s="59">
        <f t="shared" si="3"/>
        <v>2.582963366206443E-3</v>
      </c>
      <c r="H125" s="1" t="str">
        <f t="shared" si="4"/>
        <v>Tinggi</v>
      </c>
    </row>
    <row r="126" spans="1:8" x14ac:dyDescent="0.25">
      <c r="A126" s="43">
        <v>2285</v>
      </c>
      <c r="B126" s="1" t="s">
        <v>3</v>
      </c>
      <c r="C126" s="1">
        <v>0</v>
      </c>
      <c r="D126" s="1">
        <v>366.85921300000001</v>
      </c>
      <c r="E126" s="1" t="s">
        <v>8</v>
      </c>
      <c r="F126" s="94">
        <v>32674</v>
      </c>
      <c r="G126" s="48">
        <f>D126/F$126</f>
        <v>1.1227863530635981E-2</v>
      </c>
      <c r="H126" s="1" t="str">
        <f t="shared" si="4"/>
        <v>Tinggi</v>
      </c>
    </row>
    <row r="127" spans="1:8" x14ac:dyDescent="0.25">
      <c r="A127" s="43">
        <v>2286</v>
      </c>
      <c r="B127" s="1" t="s">
        <v>3</v>
      </c>
      <c r="C127" s="1">
        <v>0</v>
      </c>
      <c r="D127" s="1">
        <v>670.07862499999999</v>
      </c>
      <c r="E127" s="1" t="s">
        <v>8</v>
      </c>
      <c r="F127" s="94"/>
      <c r="G127" s="48">
        <f t="shared" ref="G127:G137" si="5">D127/F$126</f>
        <v>2.0508007131052212E-2</v>
      </c>
      <c r="H127" s="1" t="str">
        <f t="shared" si="4"/>
        <v>Tinggi</v>
      </c>
    </row>
    <row r="128" spans="1:8" x14ac:dyDescent="0.25">
      <c r="A128" s="43">
        <v>2287</v>
      </c>
      <c r="B128" s="1" t="s">
        <v>3</v>
      </c>
      <c r="C128" s="1">
        <v>0</v>
      </c>
      <c r="D128" s="1">
        <v>60.865167</v>
      </c>
      <c r="E128" s="1" t="s">
        <v>8</v>
      </c>
      <c r="F128" s="94"/>
      <c r="G128" s="48">
        <f t="shared" si="5"/>
        <v>1.8628012180938972E-3</v>
      </c>
      <c r="H128" s="1" t="str">
        <f t="shared" si="4"/>
        <v>Tinggi</v>
      </c>
    </row>
    <row r="129" spans="1:8" x14ac:dyDescent="0.25">
      <c r="A129" s="43">
        <v>2288</v>
      </c>
      <c r="B129" s="1" t="s">
        <v>3</v>
      </c>
      <c r="C129" s="1">
        <v>0</v>
      </c>
      <c r="D129" s="1">
        <v>53.301518000000002</v>
      </c>
      <c r="E129" s="1" t="s">
        <v>8</v>
      </c>
      <c r="F129" s="94"/>
      <c r="G129" s="48">
        <f t="shared" si="5"/>
        <v>1.6313129093468814E-3</v>
      </c>
      <c r="H129" s="1" t="str">
        <f t="shared" si="4"/>
        <v>Tinggi</v>
      </c>
    </row>
    <row r="130" spans="1:8" x14ac:dyDescent="0.25">
      <c r="A130" s="43">
        <v>2289</v>
      </c>
      <c r="B130" s="1" t="s">
        <v>3</v>
      </c>
      <c r="C130" s="1">
        <v>0</v>
      </c>
      <c r="D130" s="1">
        <v>61.428004000000001</v>
      </c>
      <c r="E130" s="1" t="s">
        <v>8</v>
      </c>
      <c r="F130" s="94"/>
      <c r="G130" s="48">
        <f t="shared" si="5"/>
        <v>1.8800270551508846E-3</v>
      </c>
      <c r="H130" s="1" t="str">
        <f t="shared" si="4"/>
        <v>Tinggi</v>
      </c>
    </row>
    <row r="131" spans="1:8" x14ac:dyDescent="0.25">
      <c r="A131" s="43">
        <v>2290</v>
      </c>
      <c r="B131" s="1" t="s">
        <v>3</v>
      </c>
      <c r="C131" s="1">
        <v>0</v>
      </c>
      <c r="D131" s="1">
        <v>70.564656999999997</v>
      </c>
      <c r="E131" s="1" t="s">
        <v>8</v>
      </c>
      <c r="F131" s="94"/>
      <c r="G131" s="48">
        <f t="shared" si="5"/>
        <v>2.1596577400991614E-3</v>
      </c>
      <c r="H131" s="1" t="str">
        <f t="shared" si="4"/>
        <v>Tinggi</v>
      </c>
    </row>
    <row r="132" spans="1:8" x14ac:dyDescent="0.25">
      <c r="A132" s="43">
        <v>2291</v>
      </c>
      <c r="B132" s="1" t="s">
        <v>3</v>
      </c>
      <c r="C132" s="1">
        <v>0</v>
      </c>
      <c r="D132" s="1">
        <v>219.33103800000001</v>
      </c>
      <c r="E132" s="1" t="s">
        <v>8</v>
      </c>
      <c r="F132" s="94"/>
      <c r="G132" s="48">
        <f t="shared" si="5"/>
        <v>6.7127085144151315E-3</v>
      </c>
      <c r="H132" s="1" t="str">
        <f t="shared" si="4"/>
        <v>Tinggi</v>
      </c>
    </row>
    <row r="133" spans="1:8" x14ac:dyDescent="0.25">
      <c r="A133" s="43">
        <v>2292</v>
      </c>
      <c r="B133" s="1" t="s">
        <v>3</v>
      </c>
      <c r="C133" s="1">
        <v>0</v>
      </c>
      <c r="D133" s="1">
        <v>834.064798</v>
      </c>
      <c r="E133" s="1" t="s">
        <v>8</v>
      </c>
      <c r="F133" s="94"/>
      <c r="G133" s="48">
        <f t="shared" si="5"/>
        <v>2.5526865336353063E-2</v>
      </c>
      <c r="H133" s="1" t="str">
        <f t="shared" si="4"/>
        <v>Tinggi</v>
      </c>
    </row>
    <row r="134" spans="1:8" x14ac:dyDescent="0.25">
      <c r="A134" s="43">
        <v>2293</v>
      </c>
      <c r="B134" s="1" t="s">
        <v>3</v>
      </c>
      <c r="C134" s="1">
        <v>0</v>
      </c>
      <c r="D134" s="1">
        <v>33.647021000000002</v>
      </c>
      <c r="E134" s="1" t="s">
        <v>8</v>
      </c>
      <c r="F134" s="94"/>
      <c r="G134" s="48">
        <f t="shared" si="5"/>
        <v>1.0297796719103876E-3</v>
      </c>
      <c r="H134" s="1" t="str">
        <f t="shared" si="4"/>
        <v>Sedang</v>
      </c>
    </row>
    <row r="135" spans="1:8" x14ac:dyDescent="0.25">
      <c r="A135" s="43">
        <v>2294</v>
      </c>
      <c r="B135" s="1" t="s">
        <v>3</v>
      </c>
      <c r="C135" s="1">
        <v>0</v>
      </c>
      <c r="D135" s="1">
        <v>74.983699000000001</v>
      </c>
      <c r="E135" s="1" t="s">
        <v>8</v>
      </c>
      <c r="F135" s="94"/>
      <c r="G135" s="48">
        <f t="shared" si="5"/>
        <v>2.2949041745730552E-3</v>
      </c>
      <c r="H135" s="1" t="str">
        <f t="shared" si="4"/>
        <v>Tinggi</v>
      </c>
    </row>
    <row r="136" spans="1:8" x14ac:dyDescent="0.25">
      <c r="A136" s="43">
        <v>2295</v>
      </c>
      <c r="B136" s="1" t="s">
        <v>3</v>
      </c>
      <c r="C136" s="1">
        <v>0</v>
      </c>
      <c r="D136" s="1">
        <v>72.835431999999997</v>
      </c>
      <c r="E136" s="1" t="s">
        <v>8</v>
      </c>
      <c r="F136" s="94"/>
      <c r="G136" s="48">
        <f t="shared" si="5"/>
        <v>2.2291556589337088E-3</v>
      </c>
      <c r="H136" s="1" t="str">
        <f t="shared" si="4"/>
        <v>Tinggi</v>
      </c>
    </row>
    <row r="137" spans="1:8" x14ac:dyDescent="0.25">
      <c r="A137" s="43">
        <v>2296</v>
      </c>
      <c r="B137" s="1" t="s">
        <v>3</v>
      </c>
      <c r="C137" s="1">
        <v>0</v>
      </c>
      <c r="D137" s="1">
        <v>135.58494899999999</v>
      </c>
      <c r="E137" s="1" t="s">
        <v>8</v>
      </c>
      <c r="F137" s="94"/>
      <c r="G137" s="48">
        <f t="shared" si="5"/>
        <v>4.1496281140968351E-3</v>
      </c>
      <c r="H137" s="1" t="str">
        <f t="shared" si="4"/>
        <v>Tinggi</v>
      </c>
    </row>
    <row r="138" spans="1:8" x14ac:dyDescent="0.25">
      <c r="A138" s="43">
        <v>2305</v>
      </c>
      <c r="B138" s="1" t="s">
        <v>3</v>
      </c>
      <c r="C138" s="1">
        <v>0</v>
      </c>
      <c r="D138" s="1">
        <v>734.55848100000003</v>
      </c>
      <c r="E138" s="1" t="s">
        <v>8</v>
      </c>
      <c r="F138" s="116">
        <v>17682</v>
      </c>
      <c r="G138" s="48">
        <f>D138/F$138</f>
        <v>4.1542725992534786E-2</v>
      </c>
      <c r="H138" s="1" t="str">
        <f t="shared" si="4"/>
        <v>Tinggi</v>
      </c>
    </row>
    <row r="139" spans="1:8" x14ac:dyDescent="0.25">
      <c r="A139" s="43">
        <v>2307</v>
      </c>
      <c r="B139" s="1" t="s">
        <v>3</v>
      </c>
      <c r="C139" s="1">
        <v>0</v>
      </c>
      <c r="D139" s="1">
        <v>556.37046999999995</v>
      </c>
      <c r="E139" s="1" t="s">
        <v>8</v>
      </c>
      <c r="F139" s="116"/>
      <c r="G139" s="48">
        <f t="shared" ref="G139:G142" si="6">D139/F$138</f>
        <v>3.1465358556724353E-2</v>
      </c>
      <c r="H139" s="1" t="str">
        <f t="shared" si="4"/>
        <v>Tinggi</v>
      </c>
    </row>
    <row r="140" spans="1:8" x14ac:dyDescent="0.25">
      <c r="A140" s="43">
        <v>2308</v>
      </c>
      <c r="B140" s="1" t="s">
        <v>3</v>
      </c>
      <c r="C140" s="1">
        <v>0</v>
      </c>
      <c r="D140" s="1">
        <v>850.41612699999996</v>
      </c>
      <c r="E140" s="1" t="s">
        <v>8</v>
      </c>
      <c r="F140" s="116"/>
      <c r="G140" s="48">
        <f t="shared" si="6"/>
        <v>4.8095019058929982E-2</v>
      </c>
      <c r="H140" s="1" t="str">
        <f t="shared" si="4"/>
        <v>Tinggi</v>
      </c>
    </row>
    <row r="141" spans="1:8" x14ac:dyDescent="0.25">
      <c r="A141" s="43">
        <v>2309</v>
      </c>
      <c r="B141" s="1" t="s">
        <v>3</v>
      </c>
      <c r="C141" s="1">
        <v>0</v>
      </c>
      <c r="D141" s="1">
        <v>151.965811</v>
      </c>
      <c r="E141" s="1" t="s">
        <v>8</v>
      </c>
      <c r="F141" s="116"/>
      <c r="G141" s="48">
        <f t="shared" si="6"/>
        <v>8.5943790860762356E-3</v>
      </c>
      <c r="H141" s="1" t="str">
        <f t="shared" si="4"/>
        <v>Tinggi</v>
      </c>
    </row>
    <row r="142" spans="1:8" x14ac:dyDescent="0.25">
      <c r="A142" s="43">
        <v>2310</v>
      </c>
      <c r="B142" s="1" t="s">
        <v>3</v>
      </c>
      <c r="C142" s="1">
        <v>0</v>
      </c>
      <c r="D142" s="1">
        <v>357.49390699999998</v>
      </c>
      <c r="E142" s="1" t="s">
        <v>8</v>
      </c>
      <c r="F142" s="116"/>
      <c r="G142" s="48">
        <f t="shared" si="6"/>
        <v>2.0217956509444631E-2</v>
      </c>
      <c r="H142" s="1" t="str">
        <f t="shared" si="4"/>
        <v>Tinggi</v>
      </c>
    </row>
    <row r="143" spans="1:8" x14ac:dyDescent="0.25">
      <c r="A143" s="43">
        <v>2320</v>
      </c>
      <c r="B143" s="1" t="s">
        <v>3</v>
      </c>
      <c r="C143" s="1">
        <v>0</v>
      </c>
      <c r="D143" s="1">
        <v>280.19349299999999</v>
      </c>
      <c r="E143" s="1" t="s">
        <v>8</v>
      </c>
      <c r="F143" s="101">
        <v>78244</v>
      </c>
      <c r="G143" s="48">
        <f>D143/F$143</f>
        <v>3.5810220975410253E-3</v>
      </c>
      <c r="H143" s="1" t="str">
        <f t="shared" si="4"/>
        <v>Tinggi</v>
      </c>
    </row>
    <row r="144" spans="1:8" x14ac:dyDescent="0.25">
      <c r="A144" s="43">
        <v>2321</v>
      </c>
      <c r="B144" s="1" t="s">
        <v>3</v>
      </c>
      <c r="C144" s="1">
        <v>0</v>
      </c>
      <c r="D144" s="1">
        <v>627.59142099999997</v>
      </c>
      <c r="E144" s="1" t="s">
        <v>8</v>
      </c>
      <c r="F144" s="101"/>
      <c r="G144" s="48">
        <f t="shared" ref="G144:G149" si="7">D144/F$143</f>
        <v>8.0209526736874388E-3</v>
      </c>
      <c r="H144" s="1" t="str">
        <f t="shared" si="4"/>
        <v>Tinggi</v>
      </c>
    </row>
    <row r="145" spans="1:8" x14ac:dyDescent="0.25">
      <c r="A145" s="43">
        <v>2322</v>
      </c>
      <c r="B145" s="1" t="s">
        <v>3</v>
      </c>
      <c r="C145" s="1">
        <v>0</v>
      </c>
      <c r="D145" s="1">
        <v>601.09467199999995</v>
      </c>
      <c r="E145" s="1" t="s">
        <v>8</v>
      </c>
      <c r="F145" s="101"/>
      <c r="G145" s="48">
        <f t="shared" si="7"/>
        <v>7.6823101068452526E-3</v>
      </c>
      <c r="H145" s="1" t="str">
        <f t="shared" si="4"/>
        <v>Tinggi</v>
      </c>
    </row>
    <row r="146" spans="1:8" x14ac:dyDescent="0.25">
      <c r="A146" s="43">
        <v>2323</v>
      </c>
      <c r="B146" s="1" t="s">
        <v>3</v>
      </c>
      <c r="C146" s="1">
        <v>0</v>
      </c>
      <c r="D146" s="1">
        <v>575.30672000000004</v>
      </c>
      <c r="E146" s="1" t="s">
        <v>8</v>
      </c>
      <c r="F146" s="101"/>
      <c r="G146" s="48">
        <f t="shared" si="7"/>
        <v>7.3527263432339868E-3</v>
      </c>
      <c r="H146" s="1" t="str">
        <f t="shared" si="4"/>
        <v>Tinggi</v>
      </c>
    </row>
    <row r="147" spans="1:8" x14ac:dyDescent="0.25">
      <c r="A147" s="43">
        <v>2324</v>
      </c>
      <c r="B147" s="1" t="s">
        <v>3</v>
      </c>
      <c r="C147" s="1">
        <v>0</v>
      </c>
      <c r="D147" s="1">
        <v>566.31112599999994</v>
      </c>
      <c r="E147" s="1" t="s">
        <v>8</v>
      </c>
      <c r="F147" s="101"/>
      <c r="G147" s="48">
        <f t="shared" si="7"/>
        <v>7.2377578600276056E-3</v>
      </c>
      <c r="H147" s="1" t="str">
        <f t="shared" si="4"/>
        <v>Tinggi</v>
      </c>
    </row>
    <row r="148" spans="1:8" x14ac:dyDescent="0.25">
      <c r="A148" s="43">
        <v>2325</v>
      </c>
      <c r="B148" s="1" t="s">
        <v>3</v>
      </c>
      <c r="C148" s="1">
        <v>0</v>
      </c>
      <c r="D148" s="1">
        <v>383.35405100000003</v>
      </c>
      <c r="E148" s="1" t="s">
        <v>8</v>
      </c>
      <c r="F148" s="101"/>
      <c r="G148" s="48">
        <f t="shared" si="7"/>
        <v>4.8994689816471556E-3</v>
      </c>
      <c r="H148" s="1" t="str">
        <f t="shared" si="4"/>
        <v>Tinggi</v>
      </c>
    </row>
    <row r="149" spans="1:8" x14ac:dyDescent="0.25">
      <c r="A149" s="43">
        <v>2326</v>
      </c>
      <c r="B149" s="1" t="s">
        <v>3</v>
      </c>
      <c r="C149" s="1">
        <v>0</v>
      </c>
      <c r="D149" s="1">
        <v>673.96073100000001</v>
      </c>
      <c r="E149" s="1" t="s">
        <v>8</v>
      </c>
      <c r="F149" s="101"/>
      <c r="G149" s="48">
        <f t="shared" si="7"/>
        <v>8.6135771560758648E-3</v>
      </c>
      <c r="H149" s="1" t="str">
        <f t="shared" si="4"/>
        <v>Tinggi</v>
      </c>
    </row>
    <row r="150" spans="1:8" x14ac:dyDescent="0.25">
      <c r="A150" s="43">
        <v>2327</v>
      </c>
      <c r="B150" s="1" t="s">
        <v>3</v>
      </c>
      <c r="C150" s="1">
        <v>0</v>
      </c>
      <c r="D150" s="1">
        <v>469.86226099999999</v>
      </c>
      <c r="E150" s="1" t="s">
        <v>8</v>
      </c>
      <c r="F150" s="97">
        <v>53907</v>
      </c>
      <c r="G150" s="48">
        <f>D150/F$150</f>
        <v>8.7161641530784494E-3</v>
      </c>
      <c r="H150" s="1" t="str">
        <f t="shared" si="4"/>
        <v>Tinggi</v>
      </c>
    </row>
    <row r="151" spans="1:8" x14ac:dyDescent="0.25">
      <c r="A151" s="43">
        <v>2328</v>
      </c>
      <c r="B151" s="1" t="s">
        <v>3</v>
      </c>
      <c r="C151" s="1">
        <v>0</v>
      </c>
      <c r="D151" s="1">
        <v>492.86752899999999</v>
      </c>
      <c r="E151" s="1" t="s">
        <v>8</v>
      </c>
      <c r="F151" s="97"/>
      <c r="G151" s="48">
        <f t="shared" ref="G151:G214" si="8">D151/F$150</f>
        <v>9.1429226074535765E-3</v>
      </c>
      <c r="H151" s="1" t="str">
        <f t="shared" si="4"/>
        <v>Tinggi</v>
      </c>
    </row>
    <row r="152" spans="1:8" x14ac:dyDescent="0.25">
      <c r="A152" s="43">
        <v>2329</v>
      </c>
      <c r="B152" s="1" t="s">
        <v>3</v>
      </c>
      <c r="C152" s="1">
        <v>0</v>
      </c>
      <c r="D152" s="1">
        <v>216.98807099999999</v>
      </c>
      <c r="E152" s="1" t="s">
        <v>8</v>
      </c>
      <c r="F152" s="97"/>
      <c r="G152" s="48">
        <f t="shared" si="8"/>
        <v>4.0252299515832817E-3</v>
      </c>
      <c r="H152" s="1" t="str">
        <f t="shared" si="4"/>
        <v>Tinggi</v>
      </c>
    </row>
    <row r="153" spans="1:8" x14ac:dyDescent="0.25">
      <c r="A153" s="43">
        <v>2330</v>
      </c>
      <c r="B153" s="1" t="s">
        <v>3</v>
      </c>
      <c r="C153" s="1">
        <v>0</v>
      </c>
      <c r="D153" s="1">
        <v>422.915412</v>
      </c>
      <c r="E153" s="1" t="s">
        <v>8</v>
      </c>
      <c r="F153" s="97"/>
      <c r="G153" s="48">
        <f t="shared" si="8"/>
        <v>7.8452782013467646E-3</v>
      </c>
      <c r="H153" s="1" t="str">
        <f t="shared" si="4"/>
        <v>Tinggi</v>
      </c>
    </row>
    <row r="154" spans="1:8" x14ac:dyDescent="0.25">
      <c r="A154" s="43">
        <v>2331</v>
      </c>
      <c r="B154" s="1" t="s">
        <v>3</v>
      </c>
      <c r="C154" s="1">
        <v>0</v>
      </c>
      <c r="D154" s="1">
        <v>558.84688400000005</v>
      </c>
      <c r="E154" s="1" t="s">
        <v>8</v>
      </c>
      <c r="F154" s="97"/>
      <c r="G154" s="48">
        <f t="shared" si="8"/>
        <v>1.036687042499119E-2</v>
      </c>
      <c r="H154" s="1" t="str">
        <f t="shared" si="4"/>
        <v>Tinggi</v>
      </c>
    </row>
    <row r="155" spans="1:8" x14ac:dyDescent="0.25">
      <c r="A155" s="43">
        <v>2332</v>
      </c>
      <c r="B155" s="1" t="s">
        <v>3</v>
      </c>
      <c r="C155" s="1">
        <v>0</v>
      </c>
      <c r="D155" s="1">
        <v>567.17183299999999</v>
      </c>
      <c r="E155" s="1" t="s">
        <v>8</v>
      </c>
      <c r="F155" s="97"/>
      <c r="G155" s="48">
        <f t="shared" si="8"/>
        <v>1.0521302112898138E-2</v>
      </c>
      <c r="H155" s="1" t="str">
        <f t="shared" si="4"/>
        <v>Tinggi</v>
      </c>
    </row>
    <row r="156" spans="1:8" x14ac:dyDescent="0.25">
      <c r="A156" s="43">
        <v>2333</v>
      </c>
      <c r="B156" s="1" t="s">
        <v>3</v>
      </c>
      <c r="C156" s="1">
        <v>0</v>
      </c>
      <c r="D156" s="1">
        <v>348.75181800000001</v>
      </c>
      <c r="E156" s="1" t="s">
        <v>8</v>
      </c>
      <c r="F156" s="97"/>
      <c r="G156" s="48">
        <f t="shared" si="8"/>
        <v>6.4695089320496411E-3</v>
      </c>
      <c r="H156" s="1" t="str">
        <f t="shared" si="4"/>
        <v>Tinggi</v>
      </c>
    </row>
    <row r="157" spans="1:8" x14ac:dyDescent="0.25">
      <c r="A157" s="43">
        <v>2334</v>
      </c>
      <c r="B157" s="1" t="s">
        <v>3</v>
      </c>
      <c r="C157" s="1">
        <v>0</v>
      </c>
      <c r="D157" s="1">
        <v>387.856223</v>
      </c>
      <c r="E157" s="1" t="s">
        <v>8</v>
      </c>
      <c r="F157" s="97"/>
      <c r="G157" s="48">
        <f t="shared" si="8"/>
        <v>7.1949138887343013E-3</v>
      </c>
      <c r="H157" s="1" t="str">
        <f t="shared" si="4"/>
        <v>Tinggi</v>
      </c>
    </row>
    <row r="158" spans="1:8" x14ac:dyDescent="0.25">
      <c r="A158" s="43">
        <v>2335</v>
      </c>
      <c r="B158" s="1" t="s">
        <v>3</v>
      </c>
      <c r="C158" s="1">
        <v>0</v>
      </c>
      <c r="D158" s="1">
        <v>266.21147000000002</v>
      </c>
      <c r="E158" s="1" t="s">
        <v>8</v>
      </c>
      <c r="F158" s="97"/>
      <c r="G158" s="48">
        <f t="shared" si="8"/>
        <v>4.9383469679262441E-3</v>
      </c>
      <c r="H158" s="1" t="str">
        <f t="shared" si="4"/>
        <v>Tinggi</v>
      </c>
    </row>
    <row r="159" spans="1:8" x14ac:dyDescent="0.25">
      <c r="A159" s="43">
        <v>2336</v>
      </c>
      <c r="B159" s="1" t="s">
        <v>3</v>
      </c>
      <c r="C159" s="1">
        <v>0</v>
      </c>
      <c r="D159" s="1">
        <v>338.43733700000001</v>
      </c>
      <c r="E159" s="1" t="s">
        <v>8</v>
      </c>
      <c r="F159" s="97"/>
      <c r="G159" s="48">
        <f t="shared" si="8"/>
        <v>6.278170497338008E-3</v>
      </c>
      <c r="H159" s="1" t="str">
        <f t="shared" si="4"/>
        <v>Tinggi</v>
      </c>
    </row>
    <row r="160" spans="1:8" x14ac:dyDescent="0.25">
      <c r="A160" s="43">
        <v>2337</v>
      </c>
      <c r="B160" s="1" t="s">
        <v>3</v>
      </c>
      <c r="C160" s="1">
        <v>0</v>
      </c>
      <c r="D160" s="1">
        <v>657.35213499999998</v>
      </c>
      <c r="E160" s="1" t="s">
        <v>8</v>
      </c>
      <c r="F160" s="97"/>
      <c r="G160" s="48">
        <f t="shared" si="8"/>
        <v>1.2194188788098021E-2</v>
      </c>
      <c r="H160" s="1" t="str">
        <f t="shared" si="4"/>
        <v>Tinggi</v>
      </c>
    </row>
    <row r="161" spans="1:8" x14ac:dyDescent="0.25">
      <c r="A161" s="43">
        <v>2338</v>
      </c>
      <c r="B161" s="1" t="s">
        <v>3</v>
      </c>
      <c r="C161" s="1">
        <v>0</v>
      </c>
      <c r="D161" s="1">
        <v>125.25576700000001</v>
      </c>
      <c r="E161" s="1" t="s">
        <v>8</v>
      </c>
      <c r="F161" s="97"/>
      <c r="G161" s="48">
        <f t="shared" si="8"/>
        <v>2.3235529152058174E-3</v>
      </c>
      <c r="H161" s="1" t="str">
        <f t="shared" ref="H161:H216" si="9">IF(G161&gt;0.0012,"Tinggi",IF(AND(G161&gt;0.0006,G161&lt;0.0011),"Sedang",IF(AND(G161&gt;0,G161&lt;0.0005),"Rendah","Rendah")))</f>
        <v>Tinggi</v>
      </c>
    </row>
    <row r="162" spans="1:8" x14ac:dyDescent="0.25">
      <c r="A162" s="43">
        <v>2339</v>
      </c>
      <c r="B162" s="1" t="s">
        <v>3</v>
      </c>
      <c r="C162" s="1">
        <v>0</v>
      </c>
      <c r="D162" s="1">
        <v>654.73571200000004</v>
      </c>
      <c r="E162" s="1" t="s">
        <v>8</v>
      </c>
      <c r="F162" s="97"/>
      <c r="G162" s="48">
        <f t="shared" si="8"/>
        <v>1.2145652920770958E-2</v>
      </c>
      <c r="H162" s="1" t="str">
        <f t="shared" si="9"/>
        <v>Tinggi</v>
      </c>
    </row>
    <row r="163" spans="1:8" x14ac:dyDescent="0.25">
      <c r="A163" s="43">
        <v>2340</v>
      </c>
      <c r="B163" s="1" t="s">
        <v>3</v>
      </c>
      <c r="C163" s="1">
        <v>0</v>
      </c>
      <c r="D163" s="1">
        <v>613.78300999999999</v>
      </c>
      <c r="E163" s="1" t="s">
        <v>8</v>
      </c>
      <c r="F163" s="97"/>
      <c r="G163" s="48">
        <f t="shared" si="8"/>
        <v>1.138596119242399E-2</v>
      </c>
      <c r="H163" s="1" t="str">
        <f t="shared" si="9"/>
        <v>Tinggi</v>
      </c>
    </row>
    <row r="164" spans="1:8" x14ac:dyDescent="0.25">
      <c r="A164" s="43">
        <v>2341</v>
      </c>
      <c r="B164" s="1" t="s">
        <v>3</v>
      </c>
      <c r="C164" s="1">
        <v>0</v>
      </c>
      <c r="D164" s="1">
        <v>363.62639899999999</v>
      </c>
      <c r="E164" s="1" t="s">
        <v>8</v>
      </c>
      <c r="F164" s="97"/>
      <c r="G164" s="48">
        <f t="shared" si="8"/>
        <v>6.7454393492496333E-3</v>
      </c>
      <c r="H164" s="1" t="str">
        <f t="shared" si="9"/>
        <v>Tinggi</v>
      </c>
    </row>
    <row r="165" spans="1:8" x14ac:dyDescent="0.25">
      <c r="A165" s="43">
        <v>2342</v>
      </c>
      <c r="B165" s="1" t="s">
        <v>3</v>
      </c>
      <c r="C165" s="1">
        <v>0</v>
      </c>
      <c r="D165" s="1">
        <v>162.016943</v>
      </c>
      <c r="E165" s="1" t="s">
        <v>8</v>
      </c>
      <c r="F165" s="97"/>
      <c r="G165" s="48">
        <f t="shared" si="8"/>
        <v>3.0054898807205001E-3</v>
      </c>
      <c r="H165" s="1" t="str">
        <f t="shared" si="9"/>
        <v>Tinggi</v>
      </c>
    </row>
    <row r="166" spans="1:8" x14ac:dyDescent="0.25">
      <c r="A166" s="43">
        <v>2343</v>
      </c>
      <c r="B166" s="1" t="s">
        <v>3</v>
      </c>
      <c r="C166" s="1">
        <v>0</v>
      </c>
      <c r="D166" s="1">
        <v>596.36060999999995</v>
      </c>
      <c r="E166" s="1" t="s">
        <v>8</v>
      </c>
      <c r="F166" s="97"/>
      <c r="G166" s="48">
        <f t="shared" si="8"/>
        <v>1.1062767544103734E-2</v>
      </c>
      <c r="H166" s="1" t="str">
        <f t="shared" si="9"/>
        <v>Tinggi</v>
      </c>
    </row>
    <row r="167" spans="1:8" x14ac:dyDescent="0.25">
      <c r="A167" s="43">
        <v>2427</v>
      </c>
      <c r="B167" s="1" t="s">
        <v>3</v>
      </c>
      <c r="C167" s="1">
        <v>0</v>
      </c>
      <c r="D167" s="1">
        <v>510.15167000000002</v>
      </c>
      <c r="E167" s="1" t="s">
        <v>8</v>
      </c>
      <c r="F167" s="97"/>
      <c r="G167" s="48">
        <f t="shared" si="8"/>
        <v>9.463551486819894E-3</v>
      </c>
      <c r="H167" s="1" t="str">
        <f t="shared" si="9"/>
        <v>Tinggi</v>
      </c>
    </row>
    <row r="168" spans="1:8" x14ac:dyDescent="0.25">
      <c r="A168" s="43">
        <v>2428</v>
      </c>
      <c r="B168" s="1" t="s">
        <v>3</v>
      </c>
      <c r="C168" s="1">
        <v>0</v>
      </c>
      <c r="D168" s="1">
        <v>439.90247099999999</v>
      </c>
      <c r="E168" s="1" t="s">
        <v>8</v>
      </c>
      <c r="F168" s="97"/>
      <c r="G168" s="48">
        <f t="shared" si="8"/>
        <v>8.1603960710111851E-3</v>
      </c>
      <c r="H168" s="1" t="str">
        <f t="shared" si="9"/>
        <v>Tinggi</v>
      </c>
    </row>
    <row r="169" spans="1:8" x14ac:dyDescent="0.25">
      <c r="A169" s="43">
        <v>2429</v>
      </c>
      <c r="B169" s="1" t="s">
        <v>3</v>
      </c>
      <c r="C169" s="1">
        <v>0</v>
      </c>
      <c r="D169" s="1">
        <v>441.481268</v>
      </c>
      <c r="E169" s="1" t="s">
        <v>8</v>
      </c>
      <c r="F169" s="97"/>
      <c r="G169" s="48">
        <f t="shared" si="8"/>
        <v>8.1896834919398219E-3</v>
      </c>
      <c r="H169" s="1" t="str">
        <f t="shared" si="9"/>
        <v>Tinggi</v>
      </c>
    </row>
    <row r="170" spans="1:8" x14ac:dyDescent="0.25">
      <c r="A170" s="43">
        <v>2430</v>
      </c>
      <c r="B170" s="1" t="s">
        <v>3</v>
      </c>
      <c r="C170" s="1">
        <v>0</v>
      </c>
      <c r="D170" s="1">
        <v>422.84470800000003</v>
      </c>
      <c r="E170" s="1" t="s">
        <v>8</v>
      </c>
      <c r="F170" s="97"/>
      <c r="G170" s="48">
        <f t="shared" si="8"/>
        <v>7.8439666091602214E-3</v>
      </c>
      <c r="H170" s="1" t="str">
        <f t="shared" si="9"/>
        <v>Tinggi</v>
      </c>
    </row>
    <row r="171" spans="1:8" x14ac:dyDescent="0.25">
      <c r="A171" s="43">
        <v>2431</v>
      </c>
      <c r="B171" s="1" t="s">
        <v>3</v>
      </c>
      <c r="C171" s="1">
        <v>0</v>
      </c>
      <c r="D171" s="1">
        <v>330.60102000000001</v>
      </c>
      <c r="E171" s="1" t="s">
        <v>8</v>
      </c>
      <c r="F171" s="97"/>
      <c r="G171" s="48">
        <f t="shared" si="8"/>
        <v>6.1328031609994994E-3</v>
      </c>
      <c r="H171" s="1" t="str">
        <f t="shared" si="9"/>
        <v>Tinggi</v>
      </c>
    </row>
    <row r="172" spans="1:8" x14ac:dyDescent="0.25">
      <c r="A172" s="43">
        <v>2432</v>
      </c>
      <c r="B172" s="1" t="s">
        <v>3</v>
      </c>
      <c r="C172" s="1">
        <v>0</v>
      </c>
      <c r="D172" s="1">
        <v>348.601133</v>
      </c>
      <c r="E172" s="1" t="s">
        <v>8</v>
      </c>
      <c r="F172" s="97"/>
      <c r="G172" s="48">
        <f t="shared" si="8"/>
        <v>6.4667136549984234E-3</v>
      </c>
      <c r="H172" s="1" t="str">
        <f t="shared" si="9"/>
        <v>Tinggi</v>
      </c>
    </row>
    <row r="173" spans="1:8" x14ac:dyDescent="0.25">
      <c r="A173" s="43">
        <v>2433</v>
      </c>
      <c r="B173" s="1" t="s">
        <v>3</v>
      </c>
      <c r="C173" s="1">
        <v>0</v>
      </c>
      <c r="D173" s="1">
        <v>467.08614</v>
      </c>
      <c r="E173" s="1" t="s">
        <v>8</v>
      </c>
      <c r="F173" s="97"/>
      <c r="G173" s="48">
        <f t="shared" si="8"/>
        <v>8.6646658133452056E-3</v>
      </c>
      <c r="H173" s="1" t="str">
        <f t="shared" si="9"/>
        <v>Tinggi</v>
      </c>
    </row>
    <row r="174" spans="1:8" x14ac:dyDescent="0.25">
      <c r="A174" s="43">
        <v>2434</v>
      </c>
      <c r="B174" s="1" t="s">
        <v>3</v>
      </c>
      <c r="C174" s="1">
        <v>0</v>
      </c>
      <c r="D174" s="1">
        <v>418.55762499999997</v>
      </c>
      <c r="E174" s="1" t="s">
        <v>8</v>
      </c>
      <c r="F174" s="97"/>
      <c r="G174" s="48">
        <f t="shared" si="8"/>
        <v>7.7644392193963671E-3</v>
      </c>
      <c r="H174" s="1" t="str">
        <f t="shared" si="9"/>
        <v>Tinggi</v>
      </c>
    </row>
    <row r="175" spans="1:8" x14ac:dyDescent="0.25">
      <c r="A175" s="43">
        <v>2435</v>
      </c>
      <c r="B175" s="1" t="s">
        <v>3</v>
      </c>
      <c r="C175" s="1">
        <v>0</v>
      </c>
      <c r="D175" s="1">
        <v>339.33759600000002</v>
      </c>
      <c r="E175" s="1" t="s">
        <v>8</v>
      </c>
      <c r="F175" s="97"/>
      <c r="G175" s="48">
        <f t="shared" si="8"/>
        <v>6.294870721798654E-3</v>
      </c>
      <c r="H175" s="1" t="str">
        <f t="shared" si="9"/>
        <v>Tinggi</v>
      </c>
    </row>
    <row r="176" spans="1:8" x14ac:dyDescent="0.25">
      <c r="A176" s="43">
        <v>2436</v>
      </c>
      <c r="B176" s="1" t="s">
        <v>3</v>
      </c>
      <c r="C176" s="1">
        <v>0</v>
      </c>
      <c r="D176" s="1">
        <v>2565.3403119999998</v>
      </c>
      <c r="E176" s="1" t="s">
        <v>8</v>
      </c>
      <c r="F176" s="97"/>
      <c r="G176" s="48">
        <f t="shared" si="8"/>
        <v>4.7588259632329752E-2</v>
      </c>
      <c r="H176" s="1" t="str">
        <f t="shared" si="9"/>
        <v>Tinggi</v>
      </c>
    </row>
    <row r="177" spans="1:8" x14ac:dyDescent="0.25">
      <c r="A177" s="43">
        <v>2437</v>
      </c>
      <c r="B177" s="1" t="s">
        <v>3</v>
      </c>
      <c r="C177" s="1">
        <v>0</v>
      </c>
      <c r="D177" s="1">
        <v>272.53708699999999</v>
      </c>
      <c r="E177" s="1" t="s">
        <v>8</v>
      </c>
      <c r="F177" s="97"/>
      <c r="G177" s="48">
        <f t="shared" si="8"/>
        <v>5.0556901144563782E-3</v>
      </c>
      <c r="H177" s="1" t="str">
        <f t="shared" si="9"/>
        <v>Tinggi</v>
      </c>
    </row>
    <row r="178" spans="1:8" x14ac:dyDescent="0.25">
      <c r="A178" s="43">
        <v>2438</v>
      </c>
      <c r="B178" s="1" t="s">
        <v>3</v>
      </c>
      <c r="C178" s="1">
        <v>0</v>
      </c>
      <c r="D178" s="1">
        <v>316.74080500000002</v>
      </c>
      <c r="E178" s="1" t="s">
        <v>8</v>
      </c>
      <c r="F178" s="97"/>
      <c r="G178" s="48">
        <f t="shared" si="8"/>
        <v>5.8756897063461152E-3</v>
      </c>
      <c r="H178" s="1" t="str">
        <f t="shared" si="9"/>
        <v>Tinggi</v>
      </c>
    </row>
    <row r="179" spans="1:8" x14ac:dyDescent="0.25">
      <c r="A179" s="43">
        <v>2439</v>
      </c>
      <c r="B179" s="1" t="s">
        <v>3</v>
      </c>
      <c r="C179" s="1">
        <v>0</v>
      </c>
      <c r="D179" s="1">
        <v>467.16323299999999</v>
      </c>
      <c r="E179" s="1" t="s">
        <v>8</v>
      </c>
      <c r="F179" s="97"/>
      <c r="G179" s="48">
        <f t="shared" si="8"/>
        <v>8.6660959244625E-3</v>
      </c>
      <c r="H179" s="1" t="str">
        <f t="shared" si="9"/>
        <v>Tinggi</v>
      </c>
    </row>
    <row r="180" spans="1:8" x14ac:dyDescent="0.25">
      <c r="A180" s="43">
        <v>2440</v>
      </c>
      <c r="B180" s="1" t="s">
        <v>3</v>
      </c>
      <c r="C180" s="1">
        <v>0</v>
      </c>
      <c r="D180" s="1">
        <v>399.70468</v>
      </c>
      <c r="E180" s="1" t="s">
        <v>8</v>
      </c>
      <c r="F180" s="97"/>
      <c r="G180" s="48">
        <f t="shared" si="8"/>
        <v>7.4147082939135921E-3</v>
      </c>
      <c r="H180" s="1" t="str">
        <f t="shared" si="9"/>
        <v>Tinggi</v>
      </c>
    </row>
    <row r="181" spans="1:8" x14ac:dyDescent="0.25">
      <c r="A181" s="43">
        <v>2441</v>
      </c>
      <c r="B181" s="1" t="s">
        <v>3</v>
      </c>
      <c r="C181" s="1">
        <v>0</v>
      </c>
      <c r="D181" s="1">
        <v>433.087784</v>
      </c>
      <c r="E181" s="1" t="s">
        <v>8</v>
      </c>
      <c r="F181" s="97"/>
      <c r="G181" s="48">
        <f t="shared" si="8"/>
        <v>8.0339804478082623E-3</v>
      </c>
      <c r="H181" s="1" t="str">
        <f t="shared" si="9"/>
        <v>Tinggi</v>
      </c>
    </row>
    <row r="182" spans="1:8" x14ac:dyDescent="0.25">
      <c r="A182" s="43">
        <v>2442</v>
      </c>
      <c r="B182" s="1" t="s">
        <v>3</v>
      </c>
      <c r="C182" s="1">
        <v>0</v>
      </c>
      <c r="D182" s="1">
        <v>11.537635999999999</v>
      </c>
      <c r="E182" s="1" t="s">
        <v>8</v>
      </c>
      <c r="F182" s="97"/>
      <c r="G182" s="48">
        <f t="shared" si="8"/>
        <v>2.1402853061754502E-4</v>
      </c>
      <c r="H182" s="1" t="str">
        <f t="shared" si="9"/>
        <v>Rendah</v>
      </c>
    </row>
    <row r="183" spans="1:8" x14ac:dyDescent="0.25">
      <c r="A183" s="43">
        <v>2443</v>
      </c>
      <c r="B183" s="1" t="s">
        <v>3</v>
      </c>
      <c r="C183" s="1">
        <v>0</v>
      </c>
      <c r="D183" s="1">
        <v>930.30452500000001</v>
      </c>
      <c r="E183" s="1" t="s">
        <v>8</v>
      </c>
      <c r="F183" s="97"/>
      <c r="G183" s="48">
        <f t="shared" si="8"/>
        <v>1.7257582966961619E-2</v>
      </c>
      <c r="H183" s="1" t="str">
        <f t="shared" si="9"/>
        <v>Tinggi</v>
      </c>
    </row>
    <row r="184" spans="1:8" x14ac:dyDescent="0.25">
      <c r="A184" s="43">
        <v>2444</v>
      </c>
      <c r="B184" s="1" t="s">
        <v>3</v>
      </c>
      <c r="C184" s="1">
        <v>0</v>
      </c>
      <c r="D184" s="1">
        <v>258.82108199999999</v>
      </c>
      <c r="E184" s="1" t="s">
        <v>8</v>
      </c>
      <c r="F184" s="97"/>
      <c r="G184" s="48">
        <f t="shared" si="8"/>
        <v>4.8012518225833377E-3</v>
      </c>
      <c r="H184" s="1" t="str">
        <f t="shared" si="9"/>
        <v>Tinggi</v>
      </c>
    </row>
    <row r="185" spans="1:8" x14ac:dyDescent="0.25">
      <c r="A185" s="43">
        <v>2445</v>
      </c>
      <c r="B185" s="1" t="s">
        <v>3</v>
      </c>
      <c r="C185" s="1">
        <v>0</v>
      </c>
      <c r="D185" s="1">
        <v>286.56181299999997</v>
      </c>
      <c r="E185" s="1" t="s">
        <v>8</v>
      </c>
      <c r="F185" s="97"/>
      <c r="G185" s="48">
        <f t="shared" si="8"/>
        <v>5.3158553249114211E-3</v>
      </c>
      <c r="H185" s="1" t="str">
        <f t="shared" si="9"/>
        <v>Tinggi</v>
      </c>
    </row>
    <row r="186" spans="1:8" x14ac:dyDescent="0.25">
      <c r="A186" s="43">
        <v>2446</v>
      </c>
      <c r="B186" s="1" t="s">
        <v>3</v>
      </c>
      <c r="C186" s="1">
        <v>0</v>
      </c>
      <c r="D186" s="1">
        <v>74.434512999999995</v>
      </c>
      <c r="E186" s="1" t="s">
        <v>8</v>
      </c>
      <c r="F186" s="97"/>
      <c r="G186" s="48">
        <f t="shared" si="8"/>
        <v>1.38079494314282E-3</v>
      </c>
      <c r="H186" s="1" t="str">
        <f t="shared" si="9"/>
        <v>Tinggi</v>
      </c>
    </row>
    <row r="187" spans="1:8" x14ac:dyDescent="0.25">
      <c r="A187" s="43">
        <v>2447</v>
      </c>
      <c r="B187" s="1" t="s">
        <v>3</v>
      </c>
      <c r="C187" s="1">
        <v>0</v>
      </c>
      <c r="D187" s="1">
        <v>179.49744699999999</v>
      </c>
      <c r="E187" s="1" t="s">
        <v>8</v>
      </c>
      <c r="F187" s="97"/>
      <c r="G187" s="48">
        <f t="shared" si="8"/>
        <v>3.3297613853488415E-3</v>
      </c>
      <c r="H187" s="1" t="str">
        <f t="shared" si="9"/>
        <v>Tinggi</v>
      </c>
    </row>
    <row r="188" spans="1:8" x14ac:dyDescent="0.25">
      <c r="A188" s="43">
        <v>2448</v>
      </c>
      <c r="B188" s="1" t="s">
        <v>3</v>
      </c>
      <c r="C188" s="1">
        <v>0</v>
      </c>
      <c r="D188" s="1">
        <v>448.025195</v>
      </c>
      <c r="E188" s="1" t="s">
        <v>8</v>
      </c>
      <c r="F188" s="97"/>
      <c r="G188" s="48">
        <f t="shared" si="8"/>
        <v>8.3110763908212284E-3</v>
      </c>
      <c r="H188" s="1" t="str">
        <f t="shared" si="9"/>
        <v>Tinggi</v>
      </c>
    </row>
    <row r="189" spans="1:8" x14ac:dyDescent="0.25">
      <c r="A189" s="43">
        <v>2449</v>
      </c>
      <c r="B189" s="1" t="s">
        <v>3</v>
      </c>
      <c r="C189" s="1">
        <v>0</v>
      </c>
      <c r="D189" s="1">
        <v>382.85308099999997</v>
      </c>
      <c r="E189" s="1" t="s">
        <v>8</v>
      </c>
      <c r="F189" s="97"/>
      <c r="G189" s="48">
        <f t="shared" si="8"/>
        <v>7.1021032704472516E-3</v>
      </c>
      <c r="H189" s="1" t="str">
        <f t="shared" si="9"/>
        <v>Tinggi</v>
      </c>
    </row>
    <row r="190" spans="1:8" x14ac:dyDescent="0.25">
      <c r="A190" s="43">
        <v>2450</v>
      </c>
      <c r="B190" s="1" t="s">
        <v>3</v>
      </c>
      <c r="C190" s="1">
        <v>0</v>
      </c>
      <c r="D190" s="1">
        <v>219.94576599999999</v>
      </c>
      <c r="E190" s="1" t="s">
        <v>8</v>
      </c>
      <c r="F190" s="97"/>
      <c r="G190" s="48">
        <f t="shared" si="8"/>
        <v>4.0800965737288293E-3</v>
      </c>
      <c r="H190" s="1" t="str">
        <f t="shared" si="9"/>
        <v>Tinggi</v>
      </c>
    </row>
    <row r="191" spans="1:8" x14ac:dyDescent="0.25">
      <c r="A191" s="43">
        <v>2451</v>
      </c>
      <c r="B191" s="1" t="s">
        <v>3</v>
      </c>
      <c r="C191" s="1">
        <v>0</v>
      </c>
      <c r="D191" s="1">
        <v>328.146658</v>
      </c>
      <c r="E191" s="1" t="s">
        <v>8</v>
      </c>
      <c r="F191" s="97"/>
      <c r="G191" s="48">
        <f t="shared" si="8"/>
        <v>6.0872736008310609E-3</v>
      </c>
      <c r="H191" s="1" t="str">
        <f t="shared" si="9"/>
        <v>Tinggi</v>
      </c>
    </row>
    <row r="192" spans="1:8" x14ac:dyDescent="0.25">
      <c r="A192" s="43">
        <v>2452</v>
      </c>
      <c r="B192" s="1" t="s">
        <v>3</v>
      </c>
      <c r="C192" s="1">
        <v>0</v>
      </c>
      <c r="D192" s="1">
        <v>366.441373</v>
      </c>
      <c r="E192" s="1" t="s">
        <v>8</v>
      </c>
      <c r="F192" s="97"/>
      <c r="G192" s="48">
        <f t="shared" si="8"/>
        <v>6.7976584302595214E-3</v>
      </c>
      <c r="H192" s="1" t="str">
        <f t="shared" si="9"/>
        <v>Tinggi</v>
      </c>
    </row>
    <row r="193" spans="1:8" x14ac:dyDescent="0.25">
      <c r="A193" s="43">
        <v>2453</v>
      </c>
      <c r="B193" s="1" t="s">
        <v>3</v>
      </c>
      <c r="C193" s="1">
        <v>0</v>
      </c>
      <c r="D193" s="1">
        <v>436.51143000000002</v>
      </c>
      <c r="E193" s="1" t="s">
        <v>8</v>
      </c>
      <c r="F193" s="97"/>
      <c r="G193" s="48">
        <f t="shared" si="8"/>
        <v>8.0974906783905613E-3</v>
      </c>
      <c r="H193" s="1" t="str">
        <f t="shared" si="9"/>
        <v>Tinggi</v>
      </c>
    </row>
    <row r="194" spans="1:8" x14ac:dyDescent="0.25">
      <c r="A194" s="43">
        <v>2454</v>
      </c>
      <c r="B194" s="1" t="s">
        <v>3</v>
      </c>
      <c r="C194" s="1">
        <v>0</v>
      </c>
      <c r="D194" s="1">
        <v>350.77565099999998</v>
      </c>
      <c r="E194" s="1" t="s">
        <v>8</v>
      </c>
      <c r="F194" s="97"/>
      <c r="G194" s="48">
        <f t="shared" si="8"/>
        <v>6.5070519784072569E-3</v>
      </c>
      <c r="H194" s="1" t="str">
        <f t="shared" si="9"/>
        <v>Tinggi</v>
      </c>
    </row>
    <row r="195" spans="1:8" x14ac:dyDescent="0.25">
      <c r="A195" s="43">
        <v>2455</v>
      </c>
      <c r="B195" s="1" t="s">
        <v>3</v>
      </c>
      <c r="C195" s="1">
        <v>0</v>
      </c>
      <c r="D195" s="1">
        <v>244.60051899999999</v>
      </c>
      <c r="E195" s="1" t="s">
        <v>8</v>
      </c>
      <c r="F195" s="97"/>
      <c r="G195" s="48">
        <f t="shared" si="8"/>
        <v>4.5374537444116715E-3</v>
      </c>
      <c r="H195" s="1" t="str">
        <f t="shared" si="9"/>
        <v>Tinggi</v>
      </c>
    </row>
    <row r="196" spans="1:8" x14ac:dyDescent="0.25">
      <c r="A196" s="43">
        <v>2456</v>
      </c>
      <c r="B196" s="1" t="s">
        <v>3</v>
      </c>
      <c r="C196" s="1">
        <v>0</v>
      </c>
      <c r="D196" s="1">
        <v>375.87668300000001</v>
      </c>
      <c r="E196" s="1" t="s">
        <v>8</v>
      </c>
      <c r="F196" s="97"/>
      <c r="G196" s="48">
        <f t="shared" si="8"/>
        <v>6.9726878327489939E-3</v>
      </c>
      <c r="H196" s="1" t="str">
        <f t="shared" si="9"/>
        <v>Tinggi</v>
      </c>
    </row>
    <row r="197" spans="1:8" x14ac:dyDescent="0.25">
      <c r="A197" s="43">
        <v>2457</v>
      </c>
      <c r="B197" s="1" t="s">
        <v>3</v>
      </c>
      <c r="C197" s="1">
        <v>0</v>
      </c>
      <c r="D197" s="1">
        <v>8.7615160000000003</v>
      </c>
      <c r="E197" s="1" t="s">
        <v>8</v>
      </c>
      <c r="F197" s="97"/>
      <c r="G197" s="48">
        <f t="shared" si="8"/>
        <v>1.625302094347673E-4</v>
      </c>
      <c r="H197" s="1" t="str">
        <f t="shared" si="9"/>
        <v>Rendah</v>
      </c>
    </row>
    <row r="198" spans="1:8" x14ac:dyDescent="0.25">
      <c r="A198" s="43">
        <v>2458</v>
      </c>
      <c r="B198" s="1" t="s">
        <v>3</v>
      </c>
      <c r="C198" s="1">
        <v>0</v>
      </c>
      <c r="D198" s="1">
        <v>521.06188999999995</v>
      </c>
      <c r="E198" s="1" t="s">
        <v>8</v>
      </c>
      <c r="F198" s="97"/>
      <c r="G198" s="48">
        <f t="shared" si="8"/>
        <v>9.6659411579201205E-3</v>
      </c>
      <c r="H198" s="1" t="str">
        <f t="shared" si="9"/>
        <v>Tinggi</v>
      </c>
    </row>
    <row r="199" spans="1:8" x14ac:dyDescent="0.25">
      <c r="A199" s="43">
        <v>2459</v>
      </c>
      <c r="B199" s="1" t="s">
        <v>3</v>
      </c>
      <c r="C199" s="1">
        <v>0</v>
      </c>
      <c r="D199" s="1">
        <v>697.79041500000005</v>
      </c>
      <c r="E199" s="1" t="s">
        <v>8</v>
      </c>
      <c r="F199" s="97"/>
      <c r="G199" s="48">
        <f t="shared" si="8"/>
        <v>1.2944337748344371E-2</v>
      </c>
      <c r="H199" s="1" t="str">
        <f t="shared" si="9"/>
        <v>Tinggi</v>
      </c>
    </row>
    <row r="200" spans="1:8" x14ac:dyDescent="0.25">
      <c r="A200" s="43">
        <v>2460</v>
      </c>
      <c r="B200" s="1" t="s">
        <v>3</v>
      </c>
      <c r="C200" s="1">
        <v>0</v>
      </c>
      <c r="D200" s="1">
        <v>1308.1836900000001</v>
      </c>
      <c r="E200" s="1" t="s">
        <v>8</v>
      </c>
      <c r="F200" s="97"/>
      <c r="G200" s="48">
        <f t="shared" si="8"/>
        <v>2.4267417775057042E-2</v>
      </c>
      <c r="H200" s="1" t="str">
        <f t="shared" si="9"/>
        <v>Tinggi</v>
      </c>
    </row>
    <row r="201" spans="1:8" x14ac:dyDescent="0.25">
      <c r="A201" s="43">
        <v>2463</v>
      </c>
      <c r="B201" s="1" t="s">
        <v>3</v>
      </c>
      <c r="C201" s="1">
        <v>0</v>
      </c>
      <c r="D201" s="1">
        <v>226.76246599999999</v>
      </c>
      <c r="E201" s="1" t="s">
        <v>8</v>
      </c>
      <c r="F201" s="97"/>
      <c r="G201" s="48">
        <f t="shared" si="8"/>
        <v>4.2065495390209064E-3</v>
      </c>
      <c r="H201" s="1" t="str">
        <f t="shared" si="9"/>
        <v>Tinggi</v>
      </c>
    </row>
    <row r="202" spans="1:8" x14ac:dyDescent="0.25">
      <c r="A202" s="43">
        <v>2464</v>
      </c>
      <c r="B202" s="1" t="s">
        <v>3</v>
      </c>
      <c r="C202" s="1">
        <v>0</v>
      </c>
      <c r="D202" s="1">
        <v>61.770327000000002</v>
      </c>
      <c r="E202" s="1" t="s">
        <v>8</v>
      </c>
      <c r="F202" s="97"/>
      <c r="G202" s="48">
        <f t="shared" si="8"/>
        <v>1.1458683844398688E-3</v>
      </c>
      <c r="H202" s="1" t="str">
        <f t="shared" si="9"/>
        <v>Rendah</v>
      </c>
    </row>
    <row r="203" spans="1:8" x14ac:dyDescent="0.25">
      <c r="A203" s="43">
        <v>2465</v>
      </c>
      <c r="B203" s="1" t="s">
        <v>3</v>
      </c>
      <c r="C203" s="1">
        <v>0</v>
      </c>
      <c r="D203" s="1">
        <v>209.05409800000001</v>
      </c>
      <c r="E203" s="1" t="s">
        <v>8</v>
      </c>
      <c r="F203" s="97"/>
      <c r="G203" s="48">
        <f t="shared" si="8"/>
        <v>3.8780510508839299E-3</v>
      </c>
      <c r="H203" s="1" t="str">
        <f t="shared" si="9"/>
        <v>Tinggi</v>
      </c>
    </row>
    <row r="204" spans="1:8" x14ac:dyDescent="0.25">
      <c r="A204" s="43">
        <v>2466</v>
      </c>
      <c r="B204" s="1" t="s">
        <v>3</v>
      </c>
      <c r="C204" s="1">
        <v>0</v>
      </c>
      <c r="D204" s="1">
        <v>313.52129200000002</v>
      </c>
      <c r="E204" s="1" t="s">
        <v>8</v>
      </c>
      <c r="F204" s="97"/>
      <c r="G204" s="48">
        <f t="shared" si="8"/>
        <v>5.8159662381508902E-3</v>
      </c>
      <c r="H204" s="1" t="str">
        <f t="shared" si="9"/>
        <v>Tinggi</v>
      </c>
    </row>
    <row r="205" spans="1:8" x14ac:dyDescent="0.25">
      <c r="A205" s="43">
        <v>2467</v>
      </c>
      <c r="B205" s="1" t="s">
        <v>3</v>
      </c>
      <c r="C205" s="1">
        <v>0</v>
      </c>
      <c r="D205" s="1">
        <v>286.08998200000002</v>
      </c>
      <c r="E205" s="1" t="s">
        <v>8</v>
      </c>
      <c r="F205" s="97"/>
      <c r="G205" s="48">
        <f t="shared" si="8"/>
        <v>5.3071026397313896E-3</v>
      </c>
      <c r="H205" s="1" t="str">
        <f t="shared" si="9"/>
        <v>Tinggi</v>
      </c>
    </row>
    <row r="206" spans="1:8" x14ac:dyDescent="0.25">
      <c r="A206" s="43">
        <v>2468</v>
      </c>
      <c r="B206" s="1" t="s">
        <v>3</v>
      </c>
      <c r="C206" s="1">
        <v>0</v>
      </c>
      <c r="D206" s="1">
        <v>383.48671000000002</v>
      </c>
      <c r="E206" s="1" t="s">
        <v>8</v>
      </c>
      <c r="F206" s="97"/>
      <c r="G206" s="48">
        <f t="shared" si="8"/>
        <v>7.1138573840132079E-3</v>
      </c>
      <c r="H206" s="1" t="str">
        <f t="shared" si="9"/>
        <v>Tinggi</v>
      </c>
    </row>
    <row r="207" spans="1:8" x14ac:dyDescent="0.25">
      <c r="A207" s="43">
        <v>2469</v>
      </c>
      <c r="B207" s="1" t="s">
        <v>3</v>
      </c>
      <c r="C207" s="1">
        <v>0</v>
      </c>
      <c r="D207" s="1">
        <v>533.63002900000004</v>
      </c>
      <c r="E207" s="1" t="s">
        <v>8</v>
      </c>
      <c r="F207" s="97"/>
      <c r="G207" s="48">
        <f t="shared" si="8"/>
        <v>9.8990859999628991E-3</v>
      </c>
      <c r="H207" s="1" t="str">
        <f t="shared" si="9"/>
        <v>Tinggi</v>
      </c>
    </row>
    <row r="208" spans="1:8" x14ac:dyDescent="0.25">
      <c r="A208" s="43">
        <v>2470</v>
      </c>
      <c r="B208" s="1" t="s">
        <v>3</v>
      </c>
      <c r="C208" s="1">
        <v>0</v>
      </c>
      <c r="D208" s="1">
        <v>168.65583100000001</v>
      </c>
      <c r="E208" s="1" t="s">
        <v>8</v>
      </c>
      <c r="F208" s="97"/>
      <c r="G208" s="48">
        <f t="shared" si="8"/>
        <v>3.1286443504554141E-3</v>
      </c>
      <c r="H208" s="1" t="str">
        <f t="shared" si="9"/>
        <v>Tinggi</v>
      </c>
    </row>
    <row r="209" spans="1:8" x14ac:dyDescent="0.25">
      <c r="A209" s="43">
        <v>2471</v>
      </c>
      <c r="B209" s="1" t="s">
        <v>3</v>
      </c>
      <c r="C209" s="1">
        <v>0</v>
      </c>
      <c r="D209" s="1">
        <v>324.49661700000001</v>
      </c>
      <c r="E209" s="1" t="s">
        <v>8</v>
      </c>
      <c r="F209" s="97"/>
      <c r="G209" s="48">
        <f t="shared" si="8"/>
        <v>6.01956363737548E-3</v>
      </c>
      <c r="H209" s="1" t="str">
        <f t="shared" si="9"/>
        <v>Tinggi</v>
      </c>
    </row>
    <row r="210" spans="1:8" x14ac:dyDescent="0.25">
      <c r="A210" s="43">
        <v>2472</v>
      </c>
      <c r="B210" s="1" t="s">
        <v>3</v>
      </c>
      <c r="C210" s="1">
        <v>0</v>
      </c>
      <c r="D210" s="1">
        <v>227.65922599999999</v>
      </c>
      <c r="E210" s="1" t="s">
        <v>8</v>
      </c>
      <c r="F210" s="97"/>
      <c r="G210" s="48">
        <f t="shared" si="8"/>
        <v>4.2231848553991131E-3</v>
      </c>
      <c r="H210" s="1" t="str">
        <f t="shared" si="9"/>
        <v>Tinggi</v>
      </c>
    </row>
    <row r="211" spans="1:8" x14ac:dyDescent="0.25">
      <c r="A211" s="43">
        <v>2473</v>
      </c>
      <c r="B211" s="1" t="s">
        <v>3</v>
      </c>
      <c r="C211" s="1">
        <v>0</v>
      </c>
      <c r="D211" s="1">
        <v>165.61999299999999</v>
      </c>
      <c r="E211" s="1" t="s">
        <v>8</v>
      </c>
      <c r="F211" s="97"/>
      <c r="G211" s="48">
        <f t="shared" si="8"/>
        <v>3.0723281392027006E-3</v>
      </c>
      <c r="H211" s="1" t="str">
        <f t="shared" si="9"/>
        <v>Tinggi</v>
      </c>
    </row>
    <row r="212" spans="1:8" x14ac:dyDescent="0.25">
      <c r="A212" s="43">
        <v>2474</v>
      </c>
      <c r="B212" s="1" t="s">
        <v>3</v>
      </c>
      <c r="C212" s="1">
        <v>0</v>
      </c>
      <c r="D212" s="1">
        <v>465.42571800000002</v>
      </c>
      <c r="E212" s="1" t="s">
        <v>8</v>
      </c>
      <c r="F212" s="97"/>
      <c r="G212" s="48">
        <f t="shared" si="8"/>
        <v>8.6338642105848965E-3</v>
      </c>
      <c r="H212" s="1" t="str">
        <f t="shared" si="9"/>
        <v>Tinggi</v>
      </c>
    </row>
    <row r="213" spans="1:8" x14ac:dyDescent="0.25">
      <c r="A213" s="43">
        <v>2483</v>
      </c>
      <c r="B213" s="1" t="s">
        <v>3</v>
      </c>
      <c r="C213" s="1">
        <v>0</v>
      </c>
      <c r="D213" s="1">
        <v>1168.4814200000001</v>
      </c>
      <c r="E213" s="1" t="s">
        <v>8</v>
      </c>
      <c r="F213" s="97"/>
      <c r="G213" s="48">
        <f t="shared" si="8"/>
        <v>2.1675875489268557E-2</v>
      </c>
      <c r="H213" s="1" t="str">
        <f t="shared" si="9"/>
        <v>Tinggi</v>
      </c>
    </row>
    <row r="214" spans="1:8" x14ac:dyDescent="0.25">
      <c r="A214" s="43">
        <v>2484</v>
      </c>
      <c r="B214" s="1" t="s">
        <v>3</v>
      </c>
      <c r="C214" s="1">
        <v>0</v>
      </c>
      <c r="D214" s="1">
        <v>333.01337899999999</v>
      </c>
      <c r="E214" s="1" t="s">
        <v>8</v>
      </c>
      <c r="F214" s="97"/>
      <c r="G214" s="48">
        <f t="shared" si="8"/>
        <v>6.1775535459216799E-3</v>
      </c>
      <c r="H214" s="1" t="str">
        <f t="shared" si="9"/>
        <v>Tinggi</v>
      </c>
    </row>
    <row r="215" spans="1:8" x14ac:dyDescent="0.25">
      <c r="A215" s="43">
        <v>2485</v>
      </c>
      <c r="B215" s="1" t="s">
        <v>3</v>
      </c>
      <c r="C215" s="1">
        <v>0</v>
      </c>
      <c r="D215" s="1">
        <v>313.26885299999998</v>
      </c>
      <c r="E215" s="1" t="s">
        <v>8</v>
      </c>
      <c r="F215" s="117">
        <v>53907</v>
      </c>
      <c r="G215" s="58">
        <f>D215/F$215</f>
        <v>5.8112833769269293E-3</v>
      </c>
      <c r="H215" s="1" t="str">
        <f t="shared" si="9"/>
        <v>Tinggi</v>
      </c>
    </row>
    <row r="216" spans="1:8" x14ac:dyDescent="0.25">
      <c r="A216" s="43">
        <v>2486</v>
      </c>
      <c r="B216" s="1" t="s">
        <v>3</v>
      </c>
      <c r="C216" s="1">
        <v>0</v>
      </c>
      <c r="D216" s="1">
        <v>711.56610799999999</v>
      </c>
      <c r="E216" s="1" t="s">
        <v>8</v>
      </c>
      <c r="F216" s="117"/>
      <c r="G216" s="58">
        <f>D216/F$215</f>
        <v>1.3199883280464503E-2</v>
      </c>
      <c r="H216" s="1" t="str">
        <f t="shared" si="9"/>
        <v>Tinggi</v>
      </c>
    </row>
    <row r="217" spans="1:8" ht="15" hidden="1" customHeight="1" x14ac:dyDescent="0.25">
      <c r="A217" s="1">
        <v>2203</v>
      </c>
      <c r="B217" s="1" t="s">
        <v>3</v>
      </c>
      <c r="C217" s="1">
        <v>0</v>
      </c>
      <c r="D217" s="1">
        <v>1717.934383</v>
      </c>
      <c r="E217" s="1" t="s">
        <v>9</v>
      </c>
      <c r="F217" s="1"/>
      <c r="G217" s="1"/>
      <c r="H217" s="1"/>
    </row>
    <row r="218" spans="1:8" ht="15" hidden="1" customHeight="1" x14ac:dyDescent="0.25">
      <c r="A218" s="1">
        <v>2204</v>
      </c>
      <c r="B218" s="1" t="s">
        <v>3</v>
      </c>
      <c r="C218" s="1">
        <v>0</v>
      </c>
      <c r="D218" s="1">
        <v>1121.9286870000001</v>
      </c>
      <c r="E218" s="1" t="s">
        <v>9</v>
      </c>
      <c r="F218" s="1"/>
      <c r="G218" s="1"/>
      <c r="H218" s="1"/>
    </row>
    <row r="219" spans="1:8" ht="15" hidden="1" customHeight="1" x14ac:dyDescent="0.25">
      <c r="A219" s="1">
        <v>2205</v>
      </c>
      <c r="B219" s="1" t="s">
        <v>3</v>
      </c>
      <c r="C219" s="1">
        <v>0</v>
      </c>
      <c r="D219" s="1">
        <v>70.684365</v>
      </c>
      <c r="E219" s="1" t="s">
        <v>9</v>
      </c>
      <c r="F219" s="1"/>
      <c r="G219" s="1"/>
      <c r="H219" s="1"/>
    </row>
    <row r="220" spans="1:8" ht="15" hidden="1" customHeight="1" x14ac:dyDescent="0.25">
      <c r="A220" s="1">
        <v>2206</v>
      </c>
      <c r="B220" s="1" t="s">
        <v>3</v>
      </c>
      <c r="C220" s="1">
        <v>0</v>
      </c>
      <c r="D220" s="1">
        <v>200.979251</v>
      </c>
      <c r="E220" s="1" t="s">
        <v>9</v>
      </c>
      <c r="F220" s="1"/>
      <c r="G220" s="1"/>
      <c r="H220" s="1"/>
    </row>
    <row r="221" spans="1:8" ht="15" hidden="1" customHeight="1" x14ac:dyDescent="0.25">
      <c r="A221" s="1">
        <v>2268</v>
      </c>
      <c r="B221" s="1" t="s">
        <v>3</v>
      </c>
      <c r="C221" s="1">
        <v>0</v>
      </c>
      <c r="D221" s="1">
        <v>677.06473600000004</v>
      </c>
      <c r="E221" s="1" t="s">
        <v>9</v>
      </c>
      <c r="F221" s="1"/>
      <c r="G221" s="1"/>
      <c r="H221" s="1"/>
    </row>
    <row r="222" spans="1:8" ht="15" hidden="1" customHeight="1" x14ac:dyDescent="0.25">
      <c r="A222" s="1">
        <v>2270</v>
      </c>
      <c r="B222" s="1" t="s">
        <v>3</v>
      </c>
      <c r="C222" s="1">
        <v>0</v>
      </c>
      <c r="D222" s="1">
        <v>526.96992999999998</v>
      </c>
      <c r="E222" s="1" t="s">
        <v>9</v>
      </c>
      <c r="F222" s="1"/>
      <c r="G222" s="1"/>
      <c r="H222" s="1"/>
    </row>
    <row r="223" spans="1:8" ht="15" hidden="1" customHeight="1" x14ac:dyDescent="0.25">
      <c r="A223" s="1">
        <v>2271</v>
      </c>
      <c r="B223" s="1" t="s">
        <v>3</v>
      </c>
      <c r="C223" s="1">
        <v>0</v>
      </c>
      <c r="D223" s="1">
        <v>708.36205199999995</v>
      </c>
      <c r="E223" s="1" t="s">
        <v>9</v>
      </c>
      <c r="F223" s="1"/>
      <c r="G223" s="1"/>
      <c r="H223" s="1"/>
    </row>
    <row r="224" spans="1:8" ht="15" hidden="1" customHeight="1" x14ac:dyDescent="0.25">
      <c r="A224" s="1">
        <v>2274</v>
      </c>
      <c r="B224" s="1" t="s">
        <v>3</v>
      </c>
      <c r="C224" s="1">
        <v>0</v>
      </c>
      <c r="D224" s="1">
        <v>567.34012399999995</v>
      </c>
      <c r="E224" s="1" t="s">
        <v>9</v>
      </c>
      <c r="F224" s="1"/>
      <c r="G224" s="1"/>
      <c r="H224" s="1"/>
    </row>
    <row r="225" spans="1:8" ht="15" hidden="1" customHeight="1" x14ac:dyDescent="0.25">
      <c r="A225" s="1">
        <v>2278</v>
      </c>
      <c r="B225" s="1" t="s">
        <v>3</v>
      </c>
      <c r="C225" s="1">
        <v>0</v>
      </c>
      <c r="D225" s="1">
        <v>467.15395699999999</v>
      </c>
      <c r="E225" s="1" t="s">
        <v>9</v>
      </c>
      <c r="F225" s="1"/>
      <c r="G225" s="1"/>
      <c r="H225" s="1"/>
    </row>
    <row r="226" spans="1:8" ht="15" hidden="1" customHeight="1" x14ac:dyDescent="0.25">
      <c r="A226" s="1">
        <v>2279</v>
      </c>
      <c r="B226" s="1" t="s">
        <v>3</v>
      </c>
      <c r="C226" s="1">
        <v>0</v>
      </c>
      <c r="D226" s="1">
        <v>553.42222600000002</v>
      </c>
      <c r="E226" s="1" t="s">
        <v>9</v>
      </c>
      <c r="F226" s="1"/>
      <c r="G226" s="1"/>
      <c r="H226" s="1"/>
    </row>
    <row r="227" spans="1:8" ht="15" hidden="1" customHeight="1" x14ac:dyDescent="0.25">
      <c r="A227" s="1">
        <v>2281</v>
      </c>
      <c r="B227" s="1" t="s">
        <v>3</v>
      </c>
      <c r="C227" s="1">
        <v>0</v>
      </c>
      <c r="D227" s="1">
        <v>517.45665199999996</v>
      </c>
      <c r="E227" s="1" t="s">
        <v>9</v>
      </c>
      <c r="F227" s="1"/>
      <c r="G227" s="1"/>
      <c r="H227" s="1"/>
    </row>
    <row r="228" spans="1:8" ht="15" hidden="1" customHeight="1" x14ac:dyDescent="0.25">
      <c r="A228" s="1">
        <v>2301</v>
      </c>
      <c r="B228" s="1" t="s">
        <v>3</v>
      </c>
      <c r="C228" s="1">
        <v>0</v>
      </c>
      <c r="D228" s="1">
        <v>168.27990600000001</v>
      </c>
      <c r="E228" s="1" t="s">
        <v>9</v>
      </c>
      <c r="F228" s="1"/>
      <c r="G228" s="1"/>
      <c r="H228" s="1"/>
    </row>
    <row r="229" spans="1:8" ht="15" hidden="1" customHeight="1" x14ac:dyDescent="0.25">
      <c r="A229" s="1">
        <v>2302</v>
      </c>
      <c r="B229" s="1" t="s">
        <v>3</v>
      </c>
      <c r="C229" s="1">
        <v>0</v>
      </c>
      <c r="D229" s="1">
        <v>654.05596800000001</v>
      </c>
      <c r="E229" s="1" t="s">
        <v>9</v>
      </c>
      <c r="F229" s="1"/>
      <c r="G229" s="1"/>
      <c r="H229" s="1"/>
    </row>
    <row r="230" spans="1:8" ht="15" hidden="1" customHeight="1" x14ac:dyDescent="0.25">
      <c r="A230" s="1">
        <v>2303</v>
      </c>
      <c r="B230" s="1" t="s">
        <v>3</v>
      </c>
      <c r="C230" s="1">
        <v>0</v>
      </c>
      <c r="D230" s="1">
        <v>50.963363999999999</v>
      </c>
      <c r="E230" s="1" t="s">
        <v>9</v>
      </c>
      <c r="F230" s="1"/>
      <c r="G230" s="1"/>
      <c r="H230" s="1"/>
    </row>
    <row r="231" spans="1:8" ht="15" hidden="1" customHeight="1" x14ac:dyDescent="0.25">
      <c r="A231" s="1">
        <v>2304</v>
      </c>
      <c r="B231" s="1" t="s">
        <v>3</v>
      </c>
      <c r="C231" s="1">
        <v>0</v>
      </c>
      <c r="D231" s="1">
        <v>104.116472</v>
      </c>
      <c r="E231" s="1" t="s">
        <v>9</v>
      </c>
      <c r="F231" s="1"/>
      <c r="G231" s="1"/>
      <c r="H231" s="1"/>
    </row>
    <row r="232" spans="1:8" ht="15" hidden="1" customHeight="1" x14ac:dyDescent="0.25">
      <c r="A232" s="1">
        <v>2306</v>
      </c>
      <c r="B232" s="1" t="s">
        <v>3</v>
      </c>
      <c r="C232" s="1">
        <v>0</v>
      </c>
      <c r="D232" s="1">
        <v>242.145982</v>
      </c>
      <c r="E232" s="1" t="s">
        <v>9</v>
      </c>
      <c r="F232" s="1"/>
      <c r="G232" s="1"/>
      <c r="H232" s="1"/>
    </row>
    <row r="233" spans="1:8" ht="15" hidden="1" customHeight="1" x14ac:dyDescent="0.25">
      <c r="A233" s="1">
        <v>2311</v>
      </c>
      <c r="B233" s="1" t="s">
        <v>3</v>
      </c>
      <c r="C233" s="1">
        <v>0</v>
      </c>
      <c r="D233" s="1">
        <v>1037.854898</v>
      </c>
      <c r="E233" s="1" t="s">
        <v>9</v>
      </c>
      <c r="F233" s="1"/>
      <c r="G233" s="1"/>
      <c r="H233" s="1"/>
    </row>
    <row r="234" spans="1:8" ht="15" hidden="1" customHeight="1" x14ac:dyDescent="0.25">
      <c r="A234" s="1">
        <v>2312</v>
      </c>
      <c r="B234" s="1" t="s">
        <v>3</v>
      </c>
      <c r="C234" s="1">
        <v>0</v>
      </c>
      <c r="D234" s="1">
        <v>147.99536800000001</v>
      </c>
      <c r="E234" s="1" t="s">
        <v>9</v>
      </c>
      <c r="F234" s="1"/>
      <c r="G234" s="1"/>
      <c r="H234" s="1"/>
    </row>
    <row r="235" spans="1:8" ht="15" hidden="1" customHeight="1" x14ac:dyDescent="0.25">
      <c r="A235" s="1">
        <v>2313</v>
      </c>
      <c r="B235" s="1" t="s">
        <v>3</v>
      </c>
      <c r="C235" s="1">
        <v>0</v>
      </c>
      <c r="D235" s="1">
        <v>37.334864000000003</v>
      </c>
      <c r="E235" s="1" t="s">
        <v>9</v>
      </c>
      <c r="F235" s="1"/>
      <c r="G235" s="1"/>
      <c r="H235" s="1"/>
    </row>
    <row r="236" spans="1:8" ht="15" hidden="1" customHeight="1" x14ac:dyDescent="0.25">
      <c r="A236" s="1">
        <v>2356</v>
      </c>
      <c r="B236" s="1" t="s">
        <v>3</v>
      </c>
      <c r="C236" s="1">
        <v>0</v>
      </c>
      <c r="D236" s="1">
        <v>440.20742899999999</v>
      </c>
      <c r="E236" s="1" t="s">
        <v>9</v>
      </c>
      <c r="F236" s="1"/>
      <c r="G236" s="1"/>
      <c r="H236" s="1"/>
    </row>
    <row r="237" spans="1:8" ht="15" hidden="1" customHeight="1" x14ac:dyDescent="0.25">
      <c r="A237" s="1">
        <v>2358</v>
      </c>
      <c r="B237" s="1" t="s">
        <v>3</v>
      </c>
      <c r="C237" s="1">
        <v>0</v>
      </c>
      <c r="D237" s="1">
        <v>302.68247700000001</v>
      </c>
      <c r="E237" s="1" t="s">
        <v>9</v>
      </c>
      <c r="F237" s="1"/>
      <c r="G237" s="1"/>
      <c r="H237" s="1"/>
    </row>
    <row r="238" spans="1:8" ht="15" hidden="1" customHeight="1" x14ac:dyDescent="0.25">
      <c r="A238" s="1">
        <v>2360</v>
      </c>
      <c r="B238" s="1" t="s">
        <v>3</v>
      </c>
      <c r="C238" s="1">
        <v>0</v>
      </c>
      <c r="D238" s="1">
        <v>427.89449100000002</v>
      </c>
      <c r="E238" s="1" t="s">
        <v>9</v>
      </c>
      <c r="F238" s="1"/>
      <c r="G238" s="1"/>
      <c r="H238" s="1"/>
    </row>
    <row r="239" spans="1:8" ht="15" hidden="1" customHeight="1" x14ac:dyDescent="0.25">
      <c r="A239" s="1">
        <v>2362</v>
      </c>
      <c r="B239" s="1" t="s">
        <v>3</v>
      </c>
      <c r="C239" s="1">
        <v>0</v>
      </c>
      <c r="D239" s="1">
        <v>319.21012999999999</v>
      </c>
      <c r="E239" s="1" t="s">
        <v>9</v>
      </c>
      <c r="F239" s="1"/>
      <c r="G239" s="1"/>
      <c r="H239" s="1"/>
    </row>
    <row r="240" spans="1:8" ht="15" hidden="1" customHeight="1" x14ac:dyDescent="0.25">
      <c r="A240" s="1">
        <v>2365</v>
      </c>
      <c r="B240" s="1" t="s">
        <v>3</v>
      </c>
      <c r="C240" s="1">
        <v>0</v>
      </c>
      <c r="D240" s="1">
        <v>575.902109</v>
      </c>
      <c r="E240" s="1" t="s">
        <v>9</v>
      </c>
      <c r="F240" s="1"/>
      <c r="G240" s="1"/>
      <c r="H240" s="1"/>
    </row>
    <row r="241" spans="1:8" ht="15" hidden="1" customHeight="1" x14ac:dyDescent="0.25">
      <c r="A241" s="1">
        <v>2368</v>
      </c>
      <c r="B241" s="1" t="s">
        <v>3</v>
      </c>
      <c r="C241" s="1">
        <v>0</v>
      </c>
      <c r="D241" s="1">
        <v>675.55263600000001</v>
      </c>
      <c r="E241" s="1" t="s">
        <v>9</v>
      </c>
      <c r="F241" s="1"/>
      <c r="G241" s="1"/>
      <c r="H241" s="1"/>
    </row>
    <row r="242" spans="1:8" ht="15" hidden="1" customHeight="1" x14ac:dyDescent="0.25">
      <c r="A242" s="1">
        <v>2369</v>
      </c>
      <c r="B242" s="1" t="s">
        <v>3</v>
      </c>
      <c r="C242" s="1">
        <v>0</v>
      </c>
      <c r="D242" s="1">
        <v>446.77823699999999</v>
      </c>
      <c r="E242" s="1" t="s">
        <v>9</v>
      </c>
      <c r="F242" s="1"/>
      <c r="G242" s="1"/>
      <c r="H242" s="1"/>
    </row>
    <row r="243" spans="1:8" ht="15" hidden="1" customHeight="1" x14ac:dyDescent="0.25">
      <c r="A243" s="1">
        <v>2398</v>
      </c>
      <c r="B243" s="1" t="s">
        <v>3</v>
      </c>
      <c r="C243" s="1">
        <v>0</v>
      </c>
      <c r="D243" s="1">
        <v>492.35999600000002</v>
      </c>
      <c r="E243" s="1" t="s">
        <v>9</v>
      </c>
      <c r="F243" s="1"/>
      <c r="G243" s="1"/>
      <c r="H243" s="1"/>
    </row>
    <row r="244" spans="1:8" ht="15" hidden="1" customHeight="1" x14ac:dyDescent="0.25">
      <c r="A244" s="1">
        <v>2399</v>
      </c>
      <c r="B244" s="1" t="s">
        <v>3</v>
      </c>
      <c r="C244" s="1">
        <v>0</v>
      </c>
      <c r="D244" s="1">
        <v>20.205434</v>
      </c>
      <c r="E244" s="1" t="s">
        <v>9</v>
      </c>
      <c r="F244" s="1"/>
      <c r="G244" s="1"/>
      <c r="H244" s="1"/>
    </row>
    <row r="245" spans="1:8" ht="15" hidden="1" customHeight="1" x14ac:dyDescent="0.25">
      <c r="A245" s="1">
        <v>2401</v>
      </c>
      <c r="B245" s="1" t="s">
        <v>3</v>
      </c>
      <c r="C245" s="1">
        <v>0</v>
      </c>
      <c r="D245" s="1">
        <v>2208.5673649999999</v>
      </c>
      <c r="E245" s="1" t="s">
        <v>9</v>
      </c>
      <c r="F245" s="1"/>
      <c r="G245" s="1"/>
      <c r="H245" s="1"/>
    </row>
    <row r="246" spans="1:8" ht="15" hidden="1" customHeight="1" x14ac:dyDescent="0.25">
      <c r="A246" s="1">
        <v>2402</v>
      </c>
      <c r="B246" s="1" t="s">
        <v>3</v>
      </c>
      <c r="C246" s="1">
        <v>0</v>
      </c>
      <c r="D246" s="1">
        <v>2464.8959329999998</v>
      </c>
      <c r="E246" s="1" t="s">
        <v>9</v>
      </c>
      <c r="F246" s="1"/>
      <c r="G246" s="1"/>
      <c r="H246" s="1"/>
    </row>
    <row r="247" spans="1:8" ht="15" hidden="1" customHeight="1" x14ac:dyDescent="0.25">
      <c r="A247" s="1">
        <v>2403</v>
      </c>
      <c r="B247" s="1" t="s">
        <v>3</v>
      </c>
      <c r="C247" s="1">
        <v>0</v>
      </c>
      <c r="D247" s="1">
        <v>870.30444</v>
      </c>
      <c r="E247" s="1" t="s">
        <v>9</v>
      </c>
      <c r="F247" s="1"/>
      <c r="G247" s="1"/>
      <c r="H247" s="1"/>
    </row>
    <row r="248" spans="1:8" ht="15" hidden="1" customHeight="1" x14ac:dyDescent="0.25">
      <c r="A248" s="1">
        <v>2404</v>
      </c>
      <c r="B248" s="1" t="s">
        <v>3</v>
      </c>
      <c r="C248" s="1">
        <v>0</v>
      </c>
      <c r="D248" s="1">
        <v>246.080241</v>
      </c>
      <c r="E248" s="1" t="s">
        <v>9</v>
      </c>
      <c r="F248" s="1"/>
      <c r="G248" s="1"/>
      <c r="H248" s="1"/>
    </row>
    <row r="249" spans="1:8" ht="15" hidden="1" customHeight="1" x14ac:dyDescent="0.25">
      <c r="A249" s="1">
        <v>2405</v>
      </c>
      <c r="B249" s="1" t="s">
        <v>3</v>
      </c>
      <c r="C249" s="1">
        <v>0</v>
      </c>
      <c r="D249" s="1">
        <v>1421.707733</v>
      </c>
      <c r="E249" s="1" t="s">
        <v>9</v>
      </c>
      <c r="F249" s="1"/>
      <c r="G249" s="1"/>
      <c r="H249" s="1"/>
    </row>
    <row r="250" spans="1:8" ht="15" hidden="1" customHeight="1" x14ac:dyDescent="0.25">
      <c r="A250" s="1">
        <v>2406</v>
      </c>
      <c r="B250" s="1" t="s">
        <v>3</v>
      </c>
      <c r="C250" s="1">
        <v>0</v>
      </c>
      <c r="D250" s="1">
        <v>132.514546</v>
      </c>
      <c r="E250" s="1" t="s">
        <v>9</v>
      </c>
      <c r="F250" s="1"/>
      <c r="G250" s="1"/>
      <c r="H250" s="1"/>
    </row>
    <row r="251" spans="1:8" ht="15" hidden="1" customHeight="1" x14ac:dyDescent="0.25">
      <c r="A251" s="1">
        <v>2407</v>
      </c>
      <c r="B251" s="1" t="s">
        <v>3</v>
      </c>
      <c r="C251" s="1">
        <v>0</v>
      </c>
      <c r="D251" s="1">
        <v>1197.831907</v>
      </c>
      <c r="E251" s="1" t="s">
        <v>9</v>
      </c>
      <c r="F251" s="1"/>
      <c r="G251" s="1"/>
      <c r="H251" s="1"/>
    </row>
    <row r="252" spans="1:8" ht="15" hidden="1" customHeight="1" x14ac:dyDescent="0.25">
      <c r="A252" s="1">
        <v>2408</v>
      </c>
      <c r="B252" s="1" t="s">
        <v>3</v>
      </c>
      <c r="C252" s="1">
        <v>0</v>
      </c>
      <c r="D252" s="1">
        <v>159.31738999999999</v>
      </c>
      <c r="E252" s="1" t="s">
        <v>9</v>
      </c>
      <c r="F252" s="1"/>
      <c r="G252" s="1"/>
      <c r="H252" s="1"/>
    </row>
    <row r="253" spans="1:8" ht="15" hidden="1" customHeight="1" x14ac:dyDescent="0.25">
      <c r="A253" s="1">
        <v>2409</v>
      </c>
      <c r="B253" s="1" t="s">
        <v>3</v>
      </c>
      <c r="C253" s="1">
        <v>0</v>
      </c>
      <c r="D253" s="1">
        <v>142.284391</v>
      </c>
      <c r="E253" s="1" t="s">
        <v>9</v>
      </c>
      <c r="F253" s="1"/>
      <c r="G253" s="1"/>
      <c r="H253" s="1"/>
    </row>
    <row r="254" spans="1:8" ht="15" hidden="1" customHeight="1" x14ac:dyDescent="0.25">
      <c r="A254" s="1">
        <v>2410</v>
      </c>
      <c r="B254" s="1" t="s">
        <v>3</v>
      </c>
      <c r="C254" s="1">
        <v>0</v>
      </c>
      <c r="D254" s="1">
        <v>718.45085500000005</v>
      </c>
      <c r="E254" s="1" t="s">
        <v>9</v>
      </c>
      <c r="F254" s="1"/>
      <c r="G254" s="1"/>
      <c r="H254" s="1"/>
    </row>
    <row r="255" spans="1:8" ht="15" hidden="1" customHeight="1" x14ac:dyDescent="0.25">
      <c r="A255" s="1">
        <v>2411</v>
      </c>
      <c r="B255" s="1" t="s">
        <v>3</v>
      </c>
      <c r="C255" s="1">
        <v>0</v>
      </c>
      <c r="D255" s="1">
        <v>657.18806199999995</v>
      </c>
      <c r="E255" s="1" t="s">
        <v>9</v>
      </c>
      <c r="F255" s="1"/>
      <c r="G255" s="1"/>
      <c r="H255" s="1"/>
    </row>
    <row r="256" spans="1:8" ht="15" hidden="1" customHeight="1" x14ac:dyDescent="0.25">
      <c r="A256" s="1">
        <v>2412</v>
      </c>
      <c r="B256" s="1" t="s">
        <v>3</v>
      </c>
      <c r="C256" s="1">
        <v>0</v>
      </c>
      <c r="D256" s="1">
        <v>736.685834</v>
      </c>
      <c r="E256" s="1" t="s">
        <v>9</v>
      </c>
      <c r="F256" s="1"/>
      <c r="G256" s="1"/>
      <c r="H256" s="1"/>
    </row>
    <row r="257" spans="1:8" ht="15" hidden="1" customHeight="1" x14ac:dyDescent="0.25">
      <c r="A257" s="1">
        <v>2413</v>
      </c>
      <c r="B257" s="1" t="s">
        <v>3</v>
      </c>
      <c r="C257" s="1">
        <v>0</v>
      </c>
      <c r="D257" s="1">
        <v>282.75426199999998</v>
      </c>
      <c r="E257" s="1" t="s">
        <v>9</v>
      </c>
      <c r="F257" s="1"/>
      <c r="G257" s="1"/>
      <c r="H257" s="1"/>
    </row>
    <row r="258" spans="1:8" ht="15" hidden="1" customHeight="1" x14ac:dyDescent="0.25">
      <c r="A258" s="1">
        <v>2414</v>
      </c>
      <c r="B258" s="1" t="s">
        <v>3</v>
      </c>
      <c r="C258" s="1">
        <v>0</v>
      </c>
      <c r="D258" s="1">
        <v>229.53254899999999</v>
      </c>
      <c r="E258" s="1" t="s">
        <v>9</v>
      </c>
      <c r="F258" s="1"/>
      <c r="G258" s="1"/>
      <c r="H258" s="1"/>
    </row>
    <row r="259" spans="1:8" ht="15" hidden="1" customHeight="1" x14ac:dyDescent="0.25">
      <c r="A259" s="1">
        <v>2415</v>
      </c>
      <c r="B259" s="1" t="s">
        <v>3</v>
      </c>
      <c r="C259" s="1">
        <v>0</v>
      </c>
      <c r="D259" s="1">
        <v>486.57317999999998</v>
      </c>
      <c r="E259" s="1" t="s">
        <v>9</v>
      </c>
      <c r="F259" s="1"/>
      <c r="G259" s="1"/>
      <c r="H259" s="1"/>
    </row>
    <row r="260" spans="1:8" ht="15" hidden="1" customHeight="1" x14ac:dyDescent="0.25">
      <c r="A260" s="1">
        <v>2416</v>
      </c>
      <c r="B260" s="1" t="s">
        <v>3</v>
      </c>
      <c r="C260" s="1">
        <v>0</v>
      </c>
      <c r="D260" s="1">
        <v>210.64495299999999</v>
      </c>
      <c r="E260" s="1" t="s">
        <v>9</v>
      </c>
      <c r="F260" s="1"/>
      <c r="G260" s="1"/>
      <c r="H260" s="1"/>
    </row>
    <row r="261" spans="1:8" ht="15" hidden="1" customHeight="1" x14ac:dyDescent="0.25">
      <c r="A261" s="1">
        <v>2417</v>
      </c>
      <c r="B261" s="1" t="s">
        <v>3</v>
      </c>
      <c r="C261" s="1">
        <v>0</v>
      </c>
      <c r="D261" s="1">
        <v>301.16862700000001</v>
      </c>
      <c r="E261" s="1" t="s">
        <v>9</v>
      </c>
      <c r="F261" s="1"/>
      <c r="G261" s="1"/>
      <c r="H261" s="1"/>
    </row>
    <row r="262" spans="1:8" ht="15" hidden="1" customHeight="1" x14ac:dyDescent="0.25">
      <c r="A262" s="1">
        <v>2418</v>
      </c>
      <c r="B262" s="1" t="s">
        <v>3</v>
      </c>
      <c r="C262" s="1">
        <v>0</v>
      </c>
      <c r="D262" s="1">
        <v>67.265690000000006</v>
      </c>
      <c r="E262" s="1" t="s">
        <v>9</v>
      </c>
      <c r="F262" s="1"/>
      <c r="G262" s="1"/>
      <c r="H262" s="1"/>
    </row>
    <row r="263" spans="1:8" ht="15" hidden="1" customHeight="1" x14ac:dyDescent="0.25">
      <c r="A263" s="1">
        <v>2419</v>
      </c>
      <c r="B263" s="1" t="s">
        <v>3</v>
      </c>
      <c r="C263" s="1">
        <v>0</v>
      </c>
      <c r="D263" s="1">
        <v>16.311077000000001</v>
      </c>
      <c r="E263" s="1" t="s">
        <v>9</v>
      </c>
      <c r="F263" s="1"/>
      <c r="G263" s="1"/>
      <c r="H263" s="1"/>
    </row>
    <row r="264" spans="1:8" ht="15" hidden="1" customHeight="1" x14ac:dyDescent="0.25">
      <c r="A264" s="1">
        <v>2420</v>
      </c>
      <c r="B264" s="1" t="s">
        <v>3</v>
      </c>
      <c r="C264" s="1">
        <v>0</v>
      </c>
      <c r="D264" s="1">
        <v>251.16922700000001</v>
      </c>
      <c r="E264" s="1" t="s">
        <v>9</v>
      </c>
      <c r="F264" s="1"/>
      <c r="G264" s="1"/>
      <c r="H264" s="1"/>
    </row>
    <row r="265" spans="1:8" ht="15" hidden="1" customHeight="1" x14ac:dyDescent="0.25">
      <c r="A265" s="1">
        <v>2421</v>
      </c>
      <c r="B265" s="1" t="s">
        <v>3</v>
      </c>
      <c r="C265" s="1">
        <v>0</v>
      </c>
      <c r="D265" s="1">
        <v>209.69744</v>
      </c>
      <c r="E265" s="1" t="s">
        <v>9</v>
      </c>
      <c r="F265" s="1"/>
      <c r="G265" s="1"/>
      <c r="H265" s="1"/>
    </row>
    <row r="266" spans="1:8" ht="15" hidden="1" customHeight="1" x14ac:dyDescent="0.25">
      <c r="A266" s="1">
        <v>2422</v>
      </c>
      <c r="B266" s="1" t="s">
        <v>3</v>
      </c>
      <c r="C266" s="1">
        <v>0</v>
      </c>
      <c r="D266" s="1">
        <v>247.89931100000001</v>
      </c>
      <c r="E266" s="1" t="s">
        <v>9</v>
      </c>
      <c r="F266" s="1"/>
      <c r="G266" s="1"/>
      <c r="H266" s="1"/>
    </row>
    <row r="267" spans="1:8" ht="15" hidden="1" customHeight="1" x14ac:dyDescent="0.25">
      <c r="A267" s="1">
        <v>2423</v>
      </c>
      <c r="B267" s="1" t="s">
        <v>3</v>
      </c>
      <c r="C267" s="1">
        <v>0</v>
      </c>
      <c r="D267" s="1">
        <v>910.71565699999996</v>
      </c>
      <c r="E267" s="1" t="s">
        <v>9</v>
      </c>
      <c r="F267" s="1"/>
      <c r="G267" s="1"/>
      <c r="H267" s="1"/>
    </row>
    <row r="268" spans="1:8" ht="15" hidden="1" customHeight="1" x14ac:dyDescent="0.25">
      <c r="A268" s="1">
        <v>2424</v>
      </c>
      <c r="B268" s="1" t="s">
        <v>3</v>
      </c>
      <c r="C268" s="1">
        <v>0</v>
      </c>
      <c r="D268" s="1">
        <v>1201.016067</v>
      </c>
      <c r="E268" s="1" t="s">
        <v>9</v>
      </c>
      <c r="F268" s="1"/>
      <c r="G268" s="1"/>
      <c r="H268" s="1"/>
    </row>
    <row r="269" spans="1:8" ht="15" hidden="1" customHeight="1" x14ac:dyDescent="0.25">
      <c r="A269" s="1">
        <v>2425</v>
      </c>
      <c r="B269" s="1" t="s">
        <v>3</v>
      </c>
      <c r="C269" s="1">
        <v>0</v>
      </c>
      <c r="D269" s="1">
        <v>579.356312</v>
      </c>
      <c r="E269" s="1" t="s">
        <v>9</v>
      </c>
      <c r="F269" s="1"/>
      <c r="G269" s="1"/>
      <c r="H269" s="1"/>
    </row>
    <row r="270" spans="1:8" ht="15" hidden="1" customHeight="1" x14ac:dyDescent="0.25">
      <c r="A270" s="1">
        <v>2461</v>
      </c>
      <c r="B270" s="1" t="s">
        <v>3</v>
      </c>
      <c r="C270" s="1">
        <v>0</v>
      </c>
      <c r="D270" s="1">
        <v>338.979173</v>
      </c>
      <c r="E270" s="1" t="s">
        <v>9</v>
      </c>
      <c r="F270" s="1"/>
      <c r="G270" s="1"/>
      <c r="H270" s="1"/>
    </row>
    <row r="271" spans="1:8" ht="15" hidden="1" customHeight="1" x14ac:dyDescent="0.25">
      <c r="A271" s="1">
        <v>2462</v>
      </c>
      <c r="B271" s="1" t="s">
        <v>3</v>
      </c>
      <c r="C271" s="1">
        <v>0</v>
      </c>
      <c r="D271" s="1">
        <v>830.17639199999996</v>
      </c>
      <c r="E271" s="1" t="s">
        <v>9</v>
      </c>
      <c r="F271" s="1"/>
      <c r="G271" s="1"/>
      <c r="H271" s="1"/>
    </row>
    <row r="272" spans="1:8" ht="15" hidden="1" customHeight="1" x14ac:dyDescent="0.25">
      <c r="A272" s="1">
        <v>2481</v>
      </c>
      <c r="B272" s="1" t="s">
        <v>3</v>
      </c>
      <c r="C272" s="1">
        <v>0</v>
      </c>
      <c r="D272" s="1">
        <v>480.97706899999997</v>
      </c>
      <c r="E272" s="1" t="s">
        <v>9</v>
      </c>
      <c r="F272" s="1"/>
      <c r="G272" s="1"/>
      <c r="H272" s="1"/>
    </row>
    <row r="273" spans="1:8" ht="15" hidden="1" customHeight="1" x14ac:dyDescent="0.25">
      <c r="A273" s="1">
        <v>2482</v>
      </c>
      <c r="B273" s="1" t="s">
        <v>3</v>
      </c>
      <c r="C273" s="1">
        <v>0</v>
      </c>
      <c r="D273" s="1">
        <v>317.853791</v>
      </c>
      <c r="E273" s="1" t="s">
        <v>9</v>
      </c>
      <c r="F273" s="1"/>
      <c r="G273" s="1"/>
      <c r="H273" s="1"/>
    </row>
    <row r="274" spans="1:8" ht="15" hidden="1" customHeight="1" x14ac:dyDescent="0.25">
      <c r="A274" s="1">
        <v>3098</v>
      </c>
      <c r="B274" s="1" t="s">
        <v>3</v>
      </c>
      <c r="C274" s="1">
        <v>0</v>
      </c>
      <c r="D274" s="1">
        <v>204.44149300000001</v>
      </c>
      <c r="E274" s="1" t="s">
        <v>9</v>
      </c>
      <c r="F274" s="1"/>
      <c r="G274" s="1"/>
      <c r="H274" s="1"/>
    </row>
    <row r="275" spans="1:8" ht="15" hidden="1" customHeight="1" x14ac:dyDescent="0.25">
      <c r="A275" s="1">
        <v>3099</v>
      </c>
      <c r="B275" s="1" t="s">
        <v>3</v>
      </c>
      <c r="C275" s="1">
        <v>0</v>
      </c>
      <c r="D275" s="1">
        <v>258.10563500000001</v>
      </c>
      <c r="E275" s="1" t="s">
        <v>9</v>
      </c>
      <c r="F275" s="1"/>
      <c r="G275" s="1"/>
      <c r="H275" s="1"/>
    </row>
    <row r="276" spans="1:8" ht="15" hidden="1" customHeight="1" x14ac:dyDescent="0.25">
      <c r="A276" s="1">
        <v>2314</v>
      </c>
      <c r="B276" s="1" t="s">
        <v>3</v>
      </c>
      <c r="C276" s="1">
        <v>0</v>
      </c>
      <c r="D276" s="1">
        <v>201.462096</v>
      </c>
      <c r="E276" s="1" t="s">
        <v>10</v>
      </c>
      <c r="F276" s="1"/>
      <c r="G276" s="1"/>
      <c r="H276" s="1"/>
    </row>
    <row r="277" spans="1:8" ht="15" hidden="1" customHeight="1" x14ac:dyDescent="0.25">
      <c r="A277" s="1">
        <v>2315</v>
      </c>
      <c r="B277" s="1" t="s">
        <v>3</v>
      </c>
      <c r="C277" s="1">
        <v>0</v>
      </c>
      <c r="D277" s="1">
        <v>368.89074699999998</v>
      </c>
      <c r="E277" s="1" t="s">
        <v>10</v>
      </c>
      <c r="F277" s="1"/>
      <c r="G277" s="1"/>
      <c r="H277" s="1"/>
    </row>
    <row r="278" spans="1:8" ht="15" hidden="1" customHeight="1" x14ac:dyDescent="0.25">
      <c r="A278" s="1">
        <v>2316</v>
      </c>
      <c r="B278" s="1" t="s">
        <v>3</v>
      </c>
      <c r="C278" s="1">
        <v>0</v>
      </c>
      <c r="D278" s="1">
        <v>293.36416200000002</v>
      </c>
      <c r="E278" s="1" t="s">
        <v>10</v>
      </c>
      <c r="F278" s="1"/>
      <c r="G278" s="1"/>
      <c r="H278" s="1"/>
    </row>
    <row r="279" spans="1:8" ht="15" hidden="1" customHeight="1" x14ac:dyDescent="0.25">
      <c r="A279" s="1">
        <v>2317</v>
      </c>
      <c r="B279" s="1" t="s">
        <v>3</v>
      </c>
      <c r="C279" s="1">
        <v>0</v>
      </c>
      <c r="D279" s="1">
        <v>180.19189299999999</v>
      </c>
      <c r="E279" s="1" t="s">
        <v>10</v>
      </c>
      <c r="F279" s="1"/>
      <c r="G279" s="1"/>
      <c r="H279" s="1"/>
    </row>
    <row r="280" spans="1:8" ht="15" hidden="1" customHeight="1" x14ac:dyDescent="0.25">
      <c r="A280" s="1">
        <v>2318</v>
      </c>
      <c r="B280" s="1" t="s">
        <v>3</v>
      </c>
      <c r="C280" s="1">
        <v>0</v>
      </c>
      <c r="D280" s="1">
        <v>1352.200495</v>
      </c>
      <c r="E280" s="1" t="s">
        <v>10</v>
      </c>
      <c r="F280" s="1"/>
      <c r="G280" s="1"/>
      <c r="H280" s="1"/>
    </row>
    <row r="281" spans="1:8" ht="15" hidden="1" customHeight="1" x14ac:dyDescent="0.25">
      <c r="A281" s="1">
        <v>2319</v>
      </c>
      <c r="B281" s="1" t="s">
        <v>3</v>
      </c>
      <c r="C281" s="1">
        <v>0</v>
      </c>
      <c r="D281" s="1">
        <v>926.291335</v>
      </c>
      <c r="E281" s="1" t="s">
        <v>10</v>
      </c>
      <c r="F281" s="1"/>
      <c r="G281" s="1"/>
      <c r="H281" s="1"/>
    </row>
    <row r="282" spans="1:8" ht="15" hidden="1" customHeight="1" x14ac:dyDescent="0.25">
      <c r="A282" s="1">
        <v>2344</v>
      </c>
      <c r="B282" s="1" t="s">
        <v>3</v>
      </c>
      <c r="C282" s="1">
        <v>0</v>
      </c>
      <c r="D282" s="1">
        <v>2528.1174550000001</v>
      </c>
      <c r="E282" s="1" t="s">
        <v>10</v>
      </c>
      <c r="F282" s="1"/>
      <c r="G282" s="1"/>
      <c r="H282" s="1"/>
    </row>
    <row r="283" spans="1:8" ht="15" hidden="1" customHeight="1" x14ac:dyDescent="0.25">
      <c r="A283" s="1">
        <v>2345</v>
      </c>
      <c r="B283" s="1" t="s">
        <v>3</v>
      </c>
      <c r="C283" s="1">
        <v>0</v>
      </c>
      <c r="D283" s="1">
        <v>189.46750499999999</v>
      </c>
      <c r="E283" s="1" t="s">
        <v>10</v>
      </c>
      <c r="F283" s="1"/>
      <c r="G283" s="1"/>
      <c r="H283" s="1"/>
    </row>
    <row r="284" spans="1:8" ht="15" hidden="1" customHeight="1" x14ac:dyDescent="0.25">
      <c r="A284" s="1">
        <v>2346</v>
      </c>
      <c r="B284" s="1" t="s">
        <v>3</v>
      </c>
      <c r="C284" s="1">
        <v>0</v>
      </c>
      <c r="D284" s="1">
        <v>921.22160099999996</v>
      </c>
      <c r="E284" s="1" t="s">
        <v>10</v>
      </c>
      <c r="F284" s="1"/>
      <c r="G284" s="1"/>
      <c r="H284" s="1"/>
    </row>
    <row r="285" spans="1:8" ht="15" hidden="1" customHeight="1" x14ac:dyDescent="0.25">
      <c r="A285" s="1">
        <v>2347</v>
      </c>
      <c r="B285" s="1" t="s">
        <v>3</v>
      </c>
      <c r="C285" s="1">
        <v>0</v>
      </c>
      <c r="D285" s="1">
        <v>142.10937899999999</v>
      </c>
      <c r="E285" s="1" t="s">
        <v>10</v>
      </c>
      <c r="F285" s="1"/>
      <c r="G285" s="1"/>
      <c r="H285" s="1"/>
    </row>
    <row r="286" spans="1:8" ht="15" hidden="1" customHeight="1" x14ac:dyDescent="0.25">
      <c r="A286" s="1">
        <v>2348</v>
      </c>
      <c r="B286" s="1" t="s">
        <v>3</v>
      </c>
      <c r="C286" s="1">
        <v>0</v>
      </c>
      <c r="D286" s="1">
        <v>35.792662</v>
      </c>
      <c r="E286" s="1" t="s">
        <v>10</v>
      </c>
      <c r="F286" s="1"/>
      <c r="G286" s="1"/>
      <c r="H286" s="1"/>
    </row>
    <row r="287" spans="1:8" ht="15" hidden="1" customHeight="1" x14ac:dyDescent="0.25">
      <c r="A287" s="1">
        <v>2349</v>
      </c>
      <c r="B287" s="1" t="s">
        <v>3</v>
      </c>
      <c r="C287" s="1">
        <v>0</v>
      </c>
      <c r="D287" s="1">
        <v>122.86650899999999</v>
      </c>
      <c r="E287" s="1" t="s">
        <v>10</v>
      </c>
      <c r="F287" s="1"/>
      <c r="G287" s="1"/>
      <c r="H287" s="1"/>
    </row>
    <row r="288" spans="1:8" ht="15" hidden="1" customHeight="1" x14ac:dyDescent="0.25">
      <c r="A288" s="1">
        <v>2350</v>
      </c>
      <c r="B288" s="1" t="s">
        <v>3</v>
      </c>
      <c r="C288" s="1">
        <v>0</v>
      </c>
      <c r="D288" s="1">
        <v>157.68512699999999</v>
      </c>
      <c r="E288" s="1" t="s">
        <v>10</v>
      </c>
      <c r="F288" s="1"/>
      <c r="G288" s="1"/>
      <c r="H288" s="1"/>
    </row>
    <row r="289" spans="1:8" ht="15" hidden="1" customHeight="1" x14ac:dyDescent="0.25">
      <c r="A289" s="1">
        <v>2351</v>
      </c>
      <c r="B289" s="1" t="s">
        <v>3</v>
      </c>
      <c r="C289" s="1">
        <v>0</v>
      </c>
      <c r="D289" s="1">
        <v>102.983447</v>
      </c>
      <c r="E289" s="1" t="s">
        <v>10</v>
      </c>
      <c r="F289" s="1"/>
      <c r="G289" s="1"/>
      <c r="H289" s="1"/>
    </row>
    <row r="290" spans="1:8" ht="15" hidden="1" customHeight="1" x14ac:dyDescent="0.25">
      <c r="A290" s="1">
        <v>2352</v>
      </c>
      <c r="B290" s="1" t="s">
        <v>3</v>
      </c>
      <c r="C290" s="1">
        <v>0</v>
      </c>
      <c r="D290" s="1">
        <v>250.01409200000001</v>
      </c>
      <c r="E290" s="1" t="s">
        <v>10</v>
      </c>
      <c r="F290" s="1"/>
      <c r="G290" s="1"/>
      <c r="H290" s="1"/>
    </row>
    <row r="291" spans="1:8" ht="15" hidden="1" customHeight="1" x14ac:dyDescent="0.25">
      <c r="A291" s="1">
        <v>2353</v>
      </c>
      <c r="B291" s="1" t="s">
        <v>3</v>
      </c>
      <c r="C291" s="1">
        <v>0</v>
      </c>
      <c r="D291" s="1">
        <v>342.25398899999999</v>
      </c>
      <c r="E291" s="1" t="s">
        <v>10</v>
      </c>
      <c r="F291" s="1"/>
      <c r="G291" s="1"/>
      <c r="H291" s="1"/>
    </row>
    <row r="292" spans="1:8" ht="15" hidden="1" customHeight="1" x14ac:dyDescent="0.25">
      <c r="A292" s="1">
        <v>2354</v>
      </c>
      <c r="B292" s="1" t="s">
        <v>3</v>
      </c>
      <c r="C292" s="1">
        <v>0</v>
      </c>
      <c r="D292" s="1">
        <v>433.575716</v>
      </c>
      <c r="E292" s="1" t="s">
        <v>10</v>
      </c>
      <c r="F292" s="1"/>
      <c r="G292" s="1"/>
      <c r="H292" s="1"/>
    </row>
    <row r="293" spans="1:8" ht="15" hidden="1" customHeight="1" x14ac:dyDescent="0.25">
      <c r="A293" s="1">
        <v>2355</v>
      </c>
      <c r="B293" s="1" t="s">
        <v>3</v>
      </c>
      <c r="C293" s="1">
        <v>0</v>
      </c>
      <c r="D293" s="1">
        <v>824.61102400000004</v>
      </c>
      <c r="E293" s="1" t="s">
        <v>10</v>
      </c>
      <c r="F293" s="1"/>
      <c r="G293" s="1"/>
      <c r="H293" s="1"/>
    </row>
    <row r="294" spans="1:8" ht="15" hidden="1" customHeight="1" x14ac:dyDescent="0.25">
      <c r="A294" s="1">
        <v>2357</v>
      </c>
      <c r="B294" s="1" t="s">
        <v>3</v>
      </c>
      <c r="C294" s="1">
        <v>0</v>
      </c>
      <c r="D294" s="1">
        <v>53.509782000000001</v>
      </c>
      <c r="E294" s="1" t="s">
        <v>10</v>
      </c>
      <c r="F294" s="1"/>
      <c r="G294" s="1"/>
      <c r="H294" s="1"/>
    </row>
    <row r="295" spans="1:8" ht="15" hidden="1" customHeight="1" x14ac:dyDescent="0.25">
      <c r="A295" s="1">
        <v>2359</v>
      </c>
      <c r="B295" s="1" t="s">
        <v>3</v>
      </c>
      <c r="C295" s="1">
        <v>0</v>
      </c>
      <c r="D295" s="1">
        <v>121.701632</v>
      </c>
      <c r="E295" s="1" t="s">
        <v>10</v>
      </c>
      <c r="F295" s="1"/>
      <c r="G295" s="1"/>
      <c r="H295" s="1"/>
    </row>
    <row r="296" spans="1:8" ht="15" hidden="1" customHeight="1" x14ac:dyDescent="0.25">
      <c r="A296" s="1">
        <v>2361</v>
      </c>
      <c r="B296" s="1" t="s">
        <v>3</v>
      </c>
      <c r="C296" s="1">
        <v>0</v>
      </c>
      <c r="D296" s="1">
        <v>50.849606000000001</v>
      </c>
      <c r="E296" s="1" t="s">
        <v>10</v>
      </c>
      <c r="F296" s="1"/>
      <c r="G296" s="1"/>
      <c r="H296" s="1"/>
    </row>
    <row r="297" spans="1:8" ht="15" hidden="1" customHeight="1" x14ac:dyDescent="0.25">
      <c r="A297" s="1">
        <v>2363</v>
      </c>
      <c r="B297" s="1" t="s">
        <v>3</v>
      </c>
      <c r="C297" s="1">
        <v>0</v>
      </c>
      <c r="D297" s="1">
        <v>2736.97939</v>
      </c>
      <c r="E297" s="1" t="s">
        <v>10</v>
      </c>
      <c r="F297" s="1"/>
      <c r="G297" s="1"/>
      <c r="H297" s="1"/>
    </row>
    <row r="298" spans="1:8" ht="15" hidden="1" customHeight="1" x14ac:dyDescent="0.25">
      <c r="A298" s="1">
        <v>2364</v>
      </c>
      <c r="B298" s="1" t="s">
        <v>3</v>
      </c>
      <c r="C298" s="1">
        <v>0</v>
      </c>
      <c r="D298" s="1">
        <v>59.982320999999999</v>
      </c>
      <c r="E298" s="1" t="s">
        <v>10</v>
      </c>
      <c r="F298" s="1"/>
      <c r="G298" s="1"/>
      <c r="H298" s="1"/>
    </row>
    <row r="299" spans="1:8" ht="15" hidden="1" customHeight="1" x14ac:dyDescent="0.25">
      <c r="A299" s="1">
        <v>2366</v>
      </c>
      <c r="B299" s="1" t="s">
        <v>3</v>
      </c>
      <c r="C299" s="1">
        <v>0</v>
      </c>
      <c r="D299" s="1">
        <v>24.348482000000001</v>
      </c>
      <c r="E299" s="1" t="s">
        <v>10</v>
      </c>
      <c r="F299" s="1"/>
      <c r="G299" s="1"/>
      <c r="H299" s="1"/>
    </row>
    <row r="300" spans="1:8" ht="15" hidden="1" customHeight="1" x14ac:dyDescent="0.25">
      <c r="A300" s="1">
        <v>2367</v>
      </c>
      <c r="B300" s="1" t="s">
        <v>3</v>
      </c>
      <c r="C300" s="1">
        <v>0</v>
      </c>
      <c r="D300" s="1">
        <v>764.52045799999996</v>
      </c>
      <c r="E300" s="1" t="s">
        <v>10</v>
      </c>
      <c r="F300" s="1"/>
      <c r="G300" s="1"/>
      <c r="H300" s="1"/>
    </row>
    <row r="301" spans="1:8" ht="15" hidden="1" customHeight="1" x14ac:dyDescent="0.25">
      <c r="A301" s="1">
        <v>2370</v>
      </c>
      <c r="B301" s="1" t="s">
        <v>3</v>
      </c>
      <c r="C301" s="1">
        <v>0</v>
      </c>
      <c r="D301" s="1">
        <v>67.134431000000006</v>
      </c>
      <c r="E301" s="1" t="s">
        <v>10</v>
      </c>
      <c r="F301" s="1"/>
      <c r="G301" s="1"/>
      <c r="H301" s="1"/>
    </row>
    <row r="302" spans="1:8" ht="15" hidden="1" customHeight="1" x14ac:dyDescent="0.25">
      <c r="A302" s="1">
        <v>2371</v>
      </c>
      <c r="B302" s="1" t="s">
        <v>3</v>
      </c>
      <c r="C302" s="1">
        <v>0</v>
      </c>
      <c r="D302" s="1">
        <v>44.301724</v>
      </c>
      <c r="E302" s="1" t="s">
        <v>10</v>
      </c>
      <c r="F302" s="1"/>
      <c r="G302" s="1"/>
      <c r="H302" s="1"/>
    </row>
    <row r="303" spans="1:8" ht="15" hidden="1" customHeight="1" x14ac:dyDescent="0.25">
      <c r="A303" s="1">
        <v>2372</v>
      </c>
      <c r="B303" s="1" t="s">
        <v>3</v>
      </c>
      <c r="C303" s="1">
        <v>0</v>
      </c>
      <c r="D303" s="1">
        <v>272.03139199999998</v>
      </c>
      <c r="E303" s="1" t="s">
        <v>10</v>
      </c>
      <c r="F303" s="1"/>
      <c r="G303" s="1"/>
      <c r="H303" s="1"/>
    </row>
    <row r="304" spans="1:8" ht="15" hidden="1" customHeight="1" x14ac:dyDescent="0.25">
      <c r="A304" s="1">
        <v>2373</v>
      </c>
      <c r="B304" s="1" t="s">
        <v>3</v>
      </c>
      <c r="C304" s="1">
        <v>0</v>
      </c>
      <c r="D304" s="1">
        <v>690.09600899999998</v>
      </c>
      <c r="E304" s="1" t="s">
        <v>10</v>
      </c>
      <c r="F304" s="1"/>
      <c r="G304" s="1"/>
      <c r="H304" s="1"/>
    </row>
    <row r="305" spans="1:11" ht="15" hidden="1" customHeight="1" x14ac:dyDescent="0.25">
      <c r="A305" s="1">
        <v>2374</v>
      </c>
      <c r="B305" s="1" t="s">
        <v>3</v>
      </c>
      <c r="C305" s="1">
        <v>0</v>
      </c>
      <c r="D305" s="1">
        <v>910.00370999999996</v>
      </c>
      <c r="E305" s="1" t="s">
        <v>10</v>
      </c>
      <c r="F305" s="1"/>
      <c r="G305" s="1"/>
      <c r="H305" s="1"/>
    </row>
    <row r="306" spans="1:11" ht="15" hidden="1" customHeight="1" x14ac:dyDescent="0.25">
      <c r="A306" s="1">
        <v>2375</v>
      </c>
      <c r="B306" s="1" t="s">
        <v>3</v>
      </c>
      <c r="C306" s="1">
        <v>0</v>
      </c>
      <c r="D306" s="1">
        <v>522.76247699999999</v>
      </c>
      <c r="E306" s="1" t="s">
        <v>10</v>
      </c>
      <c r="F306" s="1"/>
      <c r="G306" s="1"/>
      <c r="H306" s="1"/>
    </row>
    <row r="307" spans="1:11" ht="15" hidden="1" customHeight="1" x14ac:dyDescent="0.25">
      <c r="A307" s="1">
        <v>2376</v>
      </c>
      <c r="B307" s="1" t="s">
        <v>3</v>
      </c>
      <c r="C307" s="1">
        <v>0</v>
      </c>
      <c r="D307" s="1">
        <v>456.69264199999998</v>
      </c>
      <c r="E307" s="1" t="s">
        <v>10</v>
      </c>
      <c r="F307" s="1"/>
      <c r="G307" s="1"/>
      <c r="H307" s="1"/>
    </row>
    <row r="308" spans="1:11" ht="15" hidden="1" customHeight="1" x14ac:dyDescent="0.25">
      <c r="A308" s="1">
        <v>2377</v>
      </c>
      <c r="B308" s="1" t="s">
        <v>3</v>
      </c>
      <c r="C308" s="1">
        <v>0</v>
      </c>
      <c r="D308" s="1">
        <v>143.700672</v>
      </c>
      <c r="E308" s="1" t="s">
        <v>10</v>
      </c>
      <c r="F308" s="1"/>
      <c r="G308" s="1"/>
      <c r="H308" s="1"/>
    </row>
    <row r="309" spans="1:11" ht="15" hidden="1" customHeight="1" x14ac:dyDescent="0.25">
      <c r="A309" s="1">
        <v>2378</v>
      </c>
      <c r="B309" s="1" t="s">
        <v>3</v>
      </c>
      <c r="C309" s="1">
        <v>0</v>
      </c>
      <c r="D309" s="1">
        <v>77.164693</v>
      </c>
      <c r="E309" s="1" t="s">
        <v>10</v>
      </c>
      <c r="F309" s="1"/>
      <c r="G309" s="1"/>
      <c r="H309" s="1"/>
    </row>
    <row r="310" spans="1:11" ht="15" hidden="1" customHeight="1" x14ac:dyDescent="0.25">
      <c r="A310" s="1">
        <v>2385</v>
      </c>
      <c r="B310" s="1" t="s">
        <v>3</v>
      </c>
      <c r="C310" s="1">
        <v>0</v>
      </c>
      <c r="D310" s="1">
        <v>37.124850000000002</v>
      </c>
      <c r="E310" s="1" t="s">
        <v>10</v>
      </c>
      <c r="F310" s="1"/>
      <c r="G310" s="1"/>
      <c r="H310" s="1"/>
    </row>
    <row r="311" spans="1:11" ht="15" hidden="1" customHeight="1" x14ac:dyDescent="0.25">
      <c r="A311" s="1">
        <v>2426</v>
      </c>
      <c r="B311" s="1" t="s">
        <v>3</v>
      </c>
      <c r="C311" s="1">
        <v>0</v>
      </c>
      <c r="D311" s="1">
        <v>261.51450999999997</v>
      </c>
      <c r="E311" s="1" t="s">
        <v>10</v>
      </c>
      <c r="F311" s="1"/>
      <c r="G311" s="1"/>
      <c r="H311" s="1"/>
    </row>
    <row r="312" spans="1:11" ht="15" hidden="1" customHeight="1" x14ac:dyDescent="0.25">
      <c r="A312" s="1">
        <v>2297</v>
      </c>
      <c r="B312" s="1" t="s">
        <v>3</v>
      </c>
      <c r="C312" s="1">
        <v>0</v>
      </c>
      <c r="D312" s="1">
        <v>1658.6278689999999</v>
      </c>
      <c r="E312" s="1" t="s">
        <v>11</v>
      </c>
      <c r="F312" s="1"/>
      <c r="G312" s="1"/>
      <c r="H312" s="1"/>
    </row>
    <row r="313" spans="1:11" ht="15" hidden="1" customHeight="1" x14ac:dyDescent="0.25">
      <c r="A313" s="1">
        <v>2298</v>
      </c>
      <c r="B313" s="1" t="s">
        <v>3</v>
      </c>
      <c r="C313" s="1">
        <v>0</v>
      </c>
      <c r="D313" s="1">
        <v>90.482634000000004</v>
      </c>
      <c r="E313" s="1" t="s">
        <v>11</v>
      </c>
      <c r="F313" s="1"/>
      <c r="G313" s="1"/>
      <c r="H313" s="1"/>
    </row>
    <row r="314" spans="1:11" ht="15" hidden="1" customHeight="1" x14ac:dyDescent="0.25">
      <c r="A314" s="1">
        <v>2299</v>
      </c>
      <c r="B314" s="1" t="s">
        <v>3</v>
      </c>
      <c r="C314" s="1">
        <v>0</v>
      </c>
      <c r="D314" s="1">
        <v>78.578785999999994</v>
      </c>
      <c r="E314" s="1" t="s">
        <v>11</v>
      </c>
      <c r="F314" s="1"/>
      <c r="G314" s="1"/>
      <c r="H314" s="1"/>
    </row>
    <row r="315" spans="1:11" ht="15" hidden="1" customHeight="1" x14ac:dyDescent="0.25">
      <c r="A315" s="1">
        <v>2300</v>
      </c>
      <c r="B315" s="1" t="s">
        <v>3</v>
      </c>
      <c r="C315" s="1">
        <v>0</v>
      </c>
      <c r="D315" s="1">
        <v>86.991679000000005</v>
      </c>
      <c r="E315" s="1" t="s">
        <v>11</v>
      </c>
      <c r="F315" s="1"/>
      <c r="G315" s="1"/>
      <c r="H315" s="1"/>
    </row>
    <row r="316" spans="1:11" ht="15" hidden="1" customHeight="1" x14ac:dyDescent="0.25">
      <c r="A316" s="178" t="s">
        <v>44</v>
      </c>
      <c r="B316" s="178"/>
      <c r="C316" s="178"/>
      <c r="D316" s="178"/>
      <c r="E316" s="178"/>
      <c r="F316" s="168">
        <f>SUM(F32:F216)</f>
        <v>352683</v>
      </c>
      <c r="G316" s="71">
        <f>SUM(G32:G216)</f>
        <v>1.277894581913585</v>
      </c>
      <c r="H316" s="1"/>
    </row>
    <row r="318" spans="1:11" x14ac:dyDescent="0.25">
      <c r="D318" s="6">
        <f>SUM(D32:D216)</f>
        <v>62134.606355000011</v>
      </c>
      <c r="J318">
        <f>2486-32</f>
        <v>2454</v>
      </c>
    </row>
    <row r="320" spans="1:11" x14ac:dyDescent="0.25">
      <c r="D320" s="6">
        <f>SUM(D7:D315)</f>
        <v>117032.04011200003</v>
      </c>
      <c r="F320" s="65" t="s">
        <v>45</v>
      </c>
      <c r="K320" s="6"/>
    </row>
    <row r="321" spans="6:11" x14ac:dyDescent="0.25">
      <c r="F321" s="7"/>
      <c r="K321" s="6"/>
    </row>
    <row r="322" spans="6:11" x14ac:dyDescent="0.25">
      <c r="F322" s="65" t="s">
        <v>29</v>
      </c>
      <c r="G322" s="64">
        <f>G316/J318</f>
        <v>5.2073943843259371E-4</v>
      </c>
      <c r="J322" s="20"/>
      <c r="K322" s="6"/>
    </row>
    <row r="323" spans="6:11" x14ac:dyDescent="0.25">
      <c r="F323" s="8"/>
      <c r="K323" s="6"/>
    </row>
    <row r="324" spans="6:11" x14ac:dyDescent="0.25">
      <c r="F324" s="7"/>
      <c r="G324" s="8" t="s">
        <v>30</v>
      </c>
      <c r="K324" s="6"/>
    </row>
    <row r="325" spans="6:11" x14ac:dyDescent="0.25">
      <c r="F325" s="7"/>
      <c r="G325" s="66" t="s">
        <v>31</v>
      </c>
      <c r="H325" s="66">
        <v>0</v>
      </c>
      <c r="I325" s="32"/>
      <c r="J325" s="50">
        <f>G322</f>
        <v>5.2073943843259371E-4</v>
      </c>
      <c r="K325" s="6"/>
    </row>
    <row r="326" spans="6:11" x14ac:dyDescent="0.25">
      <c r="F326" s="7"/>
      <c r="G326" s="66" t="s">
        <v>32</v>
      </c>
      <c r="H326" s="66">
        <v>5.9999999999999995E-4</v>
      </c>
      <c r="I326" s="32"/>
      <c r="J326" s="50">
        <f>H326+G322</f>
        <v>1.1207394384325936E-3</v>
      </c>
      <c r="K326" s="6"/>
    </row>
    <row r="327" spans="6:11" x14ac:dyDescent="0.25">
      <c r="F327" s="7"/>
      <c r="G327" s="66" t="s">
        <v>33</v>
      </c>
      <c r="H327" s="67">
        <v>1.1999999999999999E-3</v>
      </c>
      <c r="I327" s="50"/>
      <c r="J327" s="50">
        <f>H327+G322</f>
        <v>1.7207394384325936E-3</v>
      </c>
      <c r="K327" s="6"/>
    </row>
    <row r="330" spans="6:11" x14ac:dyDescent="0.25">
      <c r="F330" s="6" t="s">
        <v>57</v>
      </c>
    </row>
    <row r="331" spans="6:11" x14ac:dyDescent="0.25">
      <c r="G331" t="str">
        <f>IF(G32&gt;0.0012,"Tinggi",IF(AND(G32&gt;0.0006,G32&lt;0.0011),"Sedang",IF(AND(G32&gt;0,G32&lt;0.0005),"Rendah","Rendah")))</f>
        <v>Tinggi</v>
      </c>
    </row>
  </sheetData>
  <autoFilter ref="A6:E316">
    <filterColumn colId="4">
      <filters>
        <filter val="Permukiman"/>
      </filters>
    </filterColumn>
  </autoFilter>
  <mergeCells count="1">
    <mergeCell ref="A316:E3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Penggunaan Lahan Kawasan</vt:lpstr>
      <vt:lpstr>Luas Total Per Grid</vt:lpstr>
      <vt:lpstr>Entropi</vt:lpstr>
      <vt:lpstr>PL Grid 1</vt:lpstr>
      <vt:lpstr>PL Grid 2</vt:lpstr>
      <vt:lpstr>PL Grid 3</vt:lpstr>
      <vt:lpstr>PL Grid 4</vt:lpstr>
      <vt:lpstr>PL Grid 5</vt:lpstr>
      <vt:lpstr>PL Grid 6</vt:lpstr>
      <vt:lpstr>FAR</vt:lpstr>
      <vt:lpstr>FAR GRID 1</vt:lpstr>
      <vt:lpstr>FAR GRID 2</vt:lpstr>
      <vt:lpstr>FAR GRID 3</vt:lpstr>
      <vt:lpstr>FAR GRID 4</vt:lpstr>
      <vt:lpstr>FAR GRID 5</vt:lpstr>
      <vt:lpstr>FAR GRID 6</vt:lpstr>
      <vt:lpstr>KONEKTIVITAS GRID 1</vt:lpstr>
      <vt:lpstr>KONEKTIVITAS GRID 2</vt:lpstr>
      <vt:lpstr>KONEKTIVITAS GRID 3</vt:lpstr>
      <vt:lpstr>KONEKTIVITAS GRID 4</vt:lpstr>
      <vt:lpstr>KONEKTIVITAS GRID 5</vt:lpstr>
      <vt:lpstr>KONEKTIVITAS GRID 6</vt:lpstr>
      <vt:lpstr>WAI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2021-09-30T07:19:41Z</dcterms:created>
  <dcterms:modified xsi:type="dcterms:W3CDTF">2021-12-16T15:12:20Z</dcterms:modified>
</cp:coreProperties>
</file>